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customXml/itemProps6.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defaultThemeVersion="166925"/>
  <mc:AlternateContent xmlns:mc="http://schemas.openxmlformats.org/markup-compatibility/2006">
    <mc:Choice Requires="x15">
      <x15ac:absPath xmlns:x15ac="http://schemas.microsoft.com/office/spreadsheetml/2010/11/ac" url="C:\3 JICA SCHOOLS\03 Sar-e-Pul\for RFQ\Sar e Pul\AREP - 9 schools\2024NR38-SARPL-310100014-Zaka Afghani primary school  Package\"/>
    </mc:Choice>
  </mc:AlternateContent>
  <xr:revisionPtr revIDLastSave="0" documentId="13_ncr:1_{BCF130B2-349E-409C-B02A-219251E46667}" xr6:coauthVersionLast="47" xr6:coauthVersionMax="47" xr10:uidLastSave="{00000000-0000-0000-0000-000000000000}"/>
  <bookViews>
    <workbookView xWindow="29940" yWindow="855" windowWidth="26265" windowHeight="20025" tabRatio="661" firstSheet="1" activeTab="1" xr2:uid="{00000000-000D-0000-FFFF-FFFF00000000}"/>
  </bookViews>
  <sheets>
    <sheet name="Measurements" sheetId="1" state="hidden" r:id="rId1"/>
    <sheet name="Summary" sheetId="4" r:id="rId2"/>
    <sheet name="A - School Building Revolution " sheetId="2" r:id="rId3"/>
  </sheets>
  <definedNames>
    <definedName name="_xlnm.Print_Area" localSheetId="2">'A - School Building Revolution '!$A$1:$G$43</definedName>
    <definedName name="_xlnm.Print_Area" localSheetId="1">Summary!$A$1:$C$5</definedName>
    <definedName name="_xlnm.Print_Titles" localSheetId="2">'A - School Building Revolution '!$1:$7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29" i="2" l="1"/>
  <c r="F30" i="2"/>
  <c r="F31" i="2"/>
  <c r="F32" i="2"/>
  <c r="F33" i="2"/>
  <c r="F34" i="2"/>
  <c r="F35" i="2"/>
  <c r="F36" i="2"/>
  <c r="F37" i="2"/>
  <c r="F38" i="2"/>
  <c r="F39" i="2"/>
  <c r="F40" i="2"/>
  <c r="F41" i="2"/>
  <c r="F8" i="2"/>
  <c r="F9" i="2"/>
  <c r="F10" i="2"/>
  <c r="F11" i="2"/>
  <c r="F12" i="2"/>
  <c r="F13" i="2"/>
  <c r="F14" i="2"/>
  <c r="F15" i="2"/>
  <c r="F16" i="2"/>
  <c r="F17" i="2"/>
  <c r="F18" i="2"/>
  <c r="F19" i="2"/>
  <c r="F20" i="2"/>
  <c r="F21" i="2"/>
  <c r="D22" i="2"/>
  <c r="F22" i="2"/>
  <c r="F23" i="2"/>
  <c r="F24" i="2"/>
  <c r="F25" i="2"/>
  <c r="F26" i="2"/>
  <c r="I133" i="1"/>
  <c r="I134" i="1" s="1"/>
  <c r="F133" i="1"/>
  <c r="I78" i="1"/>
  <c r="I77" i="1"/>
  <c r="F63" i="1"/>
  <c r="I63" i="1"/>
  <c r="F62" i="1"/>
  <c r="F61" i="1"/>
  <c r="I61" i="1" s="1"/>
  <c r="F60" i="1"/>
  <c r="I60" i="1" s="1"/>
  <c r="F59" i="1"/>
  <c r="I59" i="1" s="1"/>
  <c r="F58" i="1"/>
  <c r="I58" i="1" s="1"/>
  <c r="F57" i="1"/>
  <c r="I57" i="1"/>
  <c r="F56" i="1"/>
  <c r="F55" i="1"/>
  <c r="I55" i="1" s="1"/>
  <c r="F54" i="1"/>
  <c r="I54" i="1" s="1"/>
  <c r="I79" i="1"/>
  <c r="I76" i="1"/>
  <c r="I75" i="1"/>
  <c r="I74" i="1"/>
  <c r="I73" i="1"/>
  <c r="I72" i="1"/>
  <c r="I71" i="1"/>
  <c r="I70" i="1"/>
  <c r="I69" i="1"/>
  <c r="I68" i="1"/>
  <c r="I67" i="1"/>
  <c r="I66" i="1"/>
  <c r="I65" i="1"/>
  <c r="I62" i="1"/>
  <c r="I56" i="1"/>
  <c r="I51" i="1"/>
  <c r="I45" i="1"/>
  <c r="I44" i="1"/>
  <c r="I50" i="1"/>
  <c r="I49" i="1"/>
  <c r="I48" i="1"/>
  <c r="I47" i="1"/>
  <c r="I46" i="1"/>
  <c r="I43" i="1"/>
  <c r="I42" i="1"/>
  <c r="I41" i="1"/>
  <c r="I40" i="1"/>
  <c r="I39" i="1"/>
  <c r="I130" i="1"/>
  <c r="I129" i="1"/>
  <c r="I126" i="1"/>
  <c r="I127" i="1" s="1"/>
  <c r="H24" i="1"/>
  <c r="I24" i="1"/>
  <c r="M18" i="1"/>
  <c r="I23" i="1"/>
  <c r="I22" i="1"/>
  <c r="I21" i="1"/>
  <c r="I20" i="1"/>
  <c r="F19" i="1"/>
  <c r="I19" i="1"/>
  <c r="F18" i="1"/>
  <c r="I18" i="1" s="1"/>
  <c r="I25" i="1" s="1"/>
  <c r="I17" i="1"/>
  <c r="I131" i="1"/>
  <c r="F120" i="1"/>
  <c r="I120" i="1" s="1"/>
  <c r="I121" i="1" s="1"/>
  <c r="F123" i="1"/>
  <c r="I123" i="1" s="1"/>
  <c r="I124" i="1" s="1"/>
  <c r="F117" i="1"/>
  <c r="I117" i="1" s="1"/>
  <c r="I108" i="1"/>
  <c r="I109" i="1"/>
  <c r="I110" i="1"/>
  <c r="I107" i="1"/>
  <c r="F116" i="1"/>
  <c r="I116" i="1" s="1"/>
  <c r="F115" i="1"/>
  <c r="I115" i="1" s="1"/>
  <c r="F114" i="1"/>
  <c r="I114" i="1"/>
  <c r="F113" i="1"/>
  <c r="I113" i="1" s="1"/>
  <c r="F104" i="1"/>
  <c r="I104" i="1" s="1"/>
  <c r="I105" i="1" s="1"/>
  <c r="I92" i="1"/>
  <c r="I93" i="1"/>
  <c r="I94" i="1"/>
  <c r="I95" i="1"/>
  <c r="I96" i="1"/>
  <c r="I102" i="1" s="1"/>
  <c r="I97" i="1"/>
  <c r="I98" i="1"/>
  <c r="I99" i="1"/>
  <c r="I100" i="1"/>
  <c r="I101" i="1"/>
  <c r="I91" i="1"/>
  <c r="I86" i="1"/>
  <c r="I87" i="1"/>
  <c r="I88" i="1"/>
  <c r="I85" i="1"/>
  <c r="I82" i="1"/>
  <c r="I83" i="1" s="1"/>
  <c r="I28" i="1"/>
  <c r="I29" i="1"/>
  <c r="I32" i="1"/>
  <c r="I33" i="1"/>
  <c r="I34" i="1"/>
  <c r="I35" i="1"/>
  <c r="I37" i="1"/>
  <c r="F36" i="1"/>
  <c r="I36" i="1" s="1"/>
  <c r="F31" i="1"/>
  <c r="I31" i="1" s="1"/>
  <c r="F30" i="1"/>
  <c r="I30" i="1" s="1"/>
  <c r="F27" i="1"/>
  <c r="I27" i="1"/>
  <c r="I13" i="1"/>
  <c r="I9" i="1"/>
  <c r="I10" i="1"/>
  <c r="I11" i="1"/>
  <c r="I12" i="1"/>
  <c r="I6" i="1"/>
  <c r="F8" i="1"/>
  <c r="I8" i="1"/>
  <c r="F7" i="1"/>
  <c r="I7" i="1" s="1"/>
  <c r="I4" i="1"/>
  <c r="I14" i="1" l="1"/>
  <c r="I111" i="1"/>
  <c r="I52" i="1"/>
  <c r="I80" i="1"/>
  <c r="I89" i="1"/>
  <c r="I64" i="1"/>
  <c r="I118" i="1"/>
  <c r="I38" i="1"/>
  <c r="F27" i="2"/>
  <c r="F42" i="2"/>
  <c r="F43" i="2" l="1"/>
  <c r="C4" i="4" s="1"/>
  <c r="C5" i="4" s="1"/>
</calcChain>
</file>

<file path=xl/sharedStrings.xml><?xml version="1.0" encoding="utf-8"?>
<sst xmlns="http://schemas.openxmlformats.org/spreadsheetml/2006/main" count="375" uniqueCount="169">
  <si>
    <t>No</t>
  </si>
  <si>
    <t>Activity</t>
  </si>
  <si>
    <t>Description</t>
  </si>
  <si>
    <t>Unit</t>
  </si>
  <si>
    <t>Length</t>
  </si>
  <si>
    <t>Width</t>
  </si>
  <si>
    <t>Depth</t>
  </si>
  <si>
    <t>Total</t>
  </si>
  <si>
    <t>Remarks</t>
  </si>
  <si>
    <t>Site prepration</t>
  </si>
  <si>
    <t>Construction Area</t>
  </si>
  <si>
    <t>Lump Sum</t>
  </si>
  <si>
    <t>Exterior plaster Repairing</t>
  </si>
  <si>
    <t>Interior Plaster Repairing</t>
  </si>
  <si>
    <t>Windows</t>
  </si>
  <si>
    <t>Doors</t>
  </si>
  <si>
    <t>Floor</t>
  </si>
  <si>
    <t>Roof Repairing</t>
  </si>
  <si>
    <t>Toilets Tiles</t>
  </si>
  <si>
    <t>Toilets wall Tiles</t>
  </si>
  <si>
    <t>Exterior Plaster</t>
  </si>
  <si>
    <r>
      <t>m</t>
    </r>
    <r>
      <rPr>
        <vertAlign val="superscript"/>
        <sz val="11"/>
        <color theme="1"/>
        <rFont val="Calibri Light"/>
        <family val="2"/>
      </rPr>
      <t>2</t>
    </r>
  </si>
  <si>
    <t>Axis A</t>
  </si>
  <si>
    <t>Axis C</t>
  </si>
  <si>
    <t>Axis D</t>
  </si>
  <si>
    <t>Axis F</t>
  </si>
  <si>
    <t>Axis 1,7</t>
  </si>
  <si>
    <t>Axis 3,5</t>
  </si>
  <si>
    <t>Parapet</t>
  </si>
  <si>
    <t>Entity A</t>
  </si>
  <si>
    <t>Entity N</t>
  </si>
  <si>
    <t>Entity M</t>
  </si>
  <si>
    <t>Interior Plaster for walls</t>
  </si>
  <si>
    <t>Entity L</t>
  </si>
  <si>
    <t>Entity H</t>
  </si>
  <si>
    <t>Entity K</t>
  </si>
  <si>
    <t>Entity I</t>
  </si>
  <si>
    <t>Entity F</t>
  </si>
  <si>
    <t>Entity F'</t>
  </si>
  <si>
    <t>Entity B</t>
  </si>
  <si>
    <t>Entity D</t>
  </si>
  <si>
    <t>Windows Adjustment</t>
  </si>
  <si>
    <t>Installation of Doors</t>
  </si>
  <si>
    <t>D1</t>
  </si>
  <si>
    <t>D2</t>
  </si>
  <si>
    <t>Dw1</t>
  </si>
  <si>
    <t>Dw2</t>
  </si>
  <si>
    <t>Floor tiles</t>
  </si>
  <si>
    <t>Roof</t>
  </si>
  <si>
    <t>Toilet Floor</t>
  </si>
  <si>
    <t>Toilet C</t>
  </si>
  <si>
    <t>Toilet O</t>
  </si>
  <si>
    <t>Tolet G</t>
  </si>
  <si>
    <t>Toilet J</t>
  </si>
  <si>
    <t xml:space="preserve">Toilet Walls </t>
  </si>
  <si>
    <t>kitchen</t>
  </si>
  <si>
    <t>Kitchen Cup Boards</t>
  </si>
  <si>
    <t xml:space="preserve">Kitchen </t>
  </si>
  <si>
    <t>Cup Boards</t>
  </si>
  <si>
    <t>Kitchen Desk</t>
  </si>
  <si>
    <t>Desk</t>
  </si>
  <si>
    <t>Unit price (AFN)</t>
  </si>
  <si>
    <t>Remark</t>
  </si>
  <si>
    <t>A1</t>
  </si>
  <si>
    <t>A2</t>
  </si>
  <si>
    <t>A3</t>
  </si>
  <si>
    <t>A4</t>
  </si>
  <si>
    <t>A5</t>
  </si>
  <si>
    <t>Job</t>
  </si>
  <si>
    <t>A6</t>
  </si>
  <si>
    <t>A7</t>
  </si>
  <si>
    <t>A8</t>
  </si>
  <si>
    <t>A9</t>
  </si>
  <si>
    <t>A10</t>
  </si>
  <si>
    <t>A11</t>
  </si>
  <si>
    <t>A12</t>
  </si>
  <si>
    <t>A13</t>
  </si>
  <si>
    <t>A14</t>
  </si>
  <si>
    <t>Exterior Painting</t>
  </si>
  <si>
    <t>Pointing Paint</t>
  </si>
  <si>
    <t>wall</t>
  </si>
  <si>
    <t>paint</t>
  </si>
  <si>
    <t>PVC Doors</t>
  </si>
  <si>
    <t>Entity G</t>
  </si>
  <si>
    <t>Entity J</t>
  </si>
  <si>
    <t>Interior Plaster for ceilling</t>
  </si>
  <si>
    <t>Entity C</t>
  </si>
  <si>
    <t>Interior Painting</t>
  </si>
  <si>
    <t>Interior paint for walls</t>
  </si>
  <si>
    <t>Interior paint for ceilling</t>
  </si>
  <si>
    <t>Entity f</t>
  </si>
  <si>
    <t>A15</t>
  </si>
  <si>
    <t>A16</t>
  </si>
  <si>
    <t>A17</t>
  </si>
  <si>
    <t>A18</t>
  </si>
  <si>
    <t>Lm</t>
  </si>
  <si>
    <t>Skirt Wall</t>
  </si>
  <si>
    <t>Total of A1. Civil Works:</t>
  </si>
  <si>
    <t>A. Civil Works:</t>
  </si>
  <si>
    <t>Items (Bill)</t>
  </si>
  <si>
    <t>Cost (AFN)</t>
  </si>
  <si>
    <t>`</t>
  </si>
  <si>
    <t xml:space="preserve">Grand total amount in AFN </t>
  </si>
  <si>
    <t>S.N</t>
  </si>
  <si>
    <r>
      <t xml:space="preserve">Cleaning of the project site from extra soil, grass, and materials 
</t>
    </r>
    <r>
      <rPr>
        <sz val="12"/>
        <rFont val="Calibri Light"/>
        <family val="2"/>
        <scheme val="major"/>
      </rPr>
      <t>Prepare all materials, equipment, and manpower for Cleaning the project site from extra soil, grass, and materials with all related activities to complete the job as per the in-charge engineer all waste materials and debris are to be transported to the approved damp site. All tasks for this item are to be under the full approval of the charge engineer</t>
    </r>
  </si>
  <si>
    <t>The cost for all items in this BOQ, in general, includes deploying any machinery, and manpower, and carrying out any relocations/ removal/ salvage/ disposal /reinstating tasks. The costs of checking and testing for all items and materials that need to be used should be included in the relevant unit cost of related items. However, particular issues with the costs of items are mentioned under each section in this BOQ. Details of work method &amp; and equipment/machinery for different types of work shall be brought to the attention of the Engineer to get approval of the Engineer before commencing the jobs. Read all project documents before pricing the job. Changes in market prices during the project period for any item are the responsibility of the Contractor without any extra payment. For all the finishing, electrical accessories, structural items &amp; and materials, mechanical accessories/equipment, plumbing-related materials/items, and other equipment that are mentioned in this BoQ and going to be used, samples, product data from manufacturers/companies, certificates should be submitted to Client in charge Engineer and get their approvals from in charge engineer before start the activity or use the materials and accessories in the project. The contractor has to produce the manufacturer approval certificate of the production country for all the major construction materials and the ISO certificate. The contractor must provide samples, mockups, and catalogs for testing/inspection and approval by the site engineer, The Contractor will bear the cost for samples, including any laboratory tests, both inside and outside the country, as required. The contractor must provide PPE for all laborers, personnel, engineers, and possible visitors to the site.</t>
  </si>
  <si>
    <t>L/M</t>
  </si>
  <si>
    <r>
      <rPr>
        <b/>
        <u/>
        <sz val="12"/>
        <rFont val="Calibri Light"/>
        <family val="2"/>
        <scheme val="major"/>
      </rPr>
      <t xml:space="preserve">Removing the exterior and interior wall-damaged cement and sand Plaster  
</t>
    </r>
    <r>
      <rPr>
        <sz val="12"/>
        <rFont val="Calibri Light"/>
        <family val="2"/>
        <scheme val="major"/>
      </rPr>
      <t>Prepare all materials, equipment, and manpower for Removing the exterior wall-damaged cement and sand Plaster with all related activities to complete the job as per drawing and instruction of the in-charge engineer all waste materials and debris are to be transported to the approved damp site. All tasks for this item are to be under the full approval of the charge engineer</t>
    </r>
  </si>
  <si>
    <r>
      <rPr>
        <b/>
        <u/>
        <sz val="12"/>
        <rFont val="Calibri Light"/>
        <family val="2"/>
        <scheme val="major"/>
      </rPr>
      <t xml:space="preserve">Adjusting and fixing windows </t>
    </r>
    <r>
      <rPr>
        <b/>
        <u/>
        <sz val="12"/>
        <color rgb="FFFF0000"/>
        <rFont val="Calibri Light"/>
        <family val="2"/>
        <scheme val="major"/>
      </rPr>
      <t>total 34, wooden doors total 11</t>
    </r>
    <r>
      <rPr>
        <sz val="12"/>
        <rFont val="Calibri Light"/>
        <family val="2"/>
        <scheme val="major"/>
      </rPr>
      <t xml:space="preserve">
Prepare all materials, equipment, and manpower for Adjusting wooden windows total of 34, and wooden doors total 11. with replacing the accessories as needed (hinges, 11 locks, 8.8 m2 broken glasses, chefti 109m) with the best quality. with all related activities to complete the job as per drawing and instruction of the in-charge engineer all waste materials and debris are to be transported to the approved damp site. All tasks for this item are to be under the full approval of in charge engineer</t>
    </r>
  </si>
  <si>
    <r>
      <t xml:space="preserve"> Supply and replacement of Door Wooden Pala "Piece" 
</t>
    </r>
    <r>
      <rPr>
        <sz val="12"/>
        <rFont val="Calibri Light"/>
        <family val="2"/>
        <scheme val="major"/>
      </rPr>
      <t>Prepare all materials, equipment, and manpower for the size 2(1  x  2)m and 2( 2 x 1.5)m within glass hinge, lock handle complete all related activities to complete the job as per drawing and instruction of the in-charge engineer All tasks for this item are to be under full approval of in charge engineer</t>
    </r>
  </si>
  <si>
    <r>
      <t xml:space="preserve"> Supply and replacement of Window Wooden Pala "Piece"
</t>
    </r>
    <r>
      <rPr>
        <sz val="12"/>
        <rFont val="Calibri Light"/>
        <family val="2"/>
        <scheme val="major"/>
      </rPr>
      <t>Prepare all materials, equipment, and manpower for the size 4(1.5 x  0.5)m within glass hinge, lock handle complete all related activities to complete the job as per drawing and instruction of the in-charge engineer All tasks for this item are to be under full approval of in charge engineer</t>
    </r>
  </si>
  <si>
    <r>
      <rPr>
        <b/>
        <u/>
        <sz val="12"/>
        <rFont val="Calibri Light"/>
        <family val="2"/>
        <scheme val="major"/>
      </rPr>
      <t>Interior and exterior Wall 100% Plastic Paint three coats</t>
    </r>
    <r>
      <rPr>
        <b/>
        <sz val="12"/>
        <rFont val="Calibri Light"/>
        <family val="2"/>
        <scheme val="major"/>
      </rPr>
      <t xml:space="preserve">
</t>
    </r>
    <r>
      <rPr>
        <sz val="12"/>
        <rFont val="Calibri Light"/>
        <family val="2"/>
        <scheme val="major"/>
      </rPr>
      <t>Prepare all materials, equipment, and manpower for the interior Wall 100% Plastic Paint three coats (Jotun or equivalent) including preparation, primer, and filling with all related activities to complete the job as per drawing and instruction of the in-charge engineer All tasks for this item are to be under full approval in charge engineer</t>
    </r>
  </si>
  <si>
    <t>Donor Metal Sign Board 120x80cm as per design and drawings</t>
  </si>
  <si>
    <r>
      <rPr>
        <b/>
        <u/>
        <sz val="12"/>
        <rFont val="Calibri Light"/>
        <family val="2"/>
        <scheme val="major"/>
      </rPr>
      <t xml:space="preserve">Removing the existance roof mud plaster and damaged plank board 2.5cm </t>
    </r>
    <r>
      <rPr>
        <sz val="12"/>
        <rFont val="Calibri Light"/>
        <family val="2"/>
        <scheme val="major"/>
      </rPr>
      <t xml:space="preserve">  
Prepare all materials, equipment, and manpower for Removing the existance roof mud plaster and damaged plank board with all related activities to complete the job as per drawing and instruction of the in-charge engineer all waste materials and debris are to be transported to the approved damp site. All tasks for this item are to be under the full approval of the charge engineer</t>
    </r>
  </si>
  <si>
    <r>
      <rPr>
        <b/>
        <u/>
        <sz val="12"/>
        <rFont val="Calibri Light"/>
        <family val="2"/>
        <scheme val="major"/>
      </rPr>
      <t xml:space="preserve">Brick Masonry wall with 1st grade, standard-size clay burnt bricks: </t>
    </r>
    <r>
      <rPr>
        <sz val="12"/>
        <rFont val="Calibri Light"/>
        <family val="2"/>
        <scheme val="major"/>
      </rPr>
      <t xml:space="preserve">
Prepare all materials, equipment, and manpower to  Build  25 -35 cm thick Brick Masonry wall with 1st grade, standard-size clay burnt bricks with cement mortar 1:4 with with all related activities to complete the job as per drawing and instruction of the in-charge engineer .</t>
    </r>
  </si>
  <si>
    <t>pic</t>
  </si>
  <si>
    <r>
      <rPr>
        <b/>
        <u/>
        <sz val="12"/>
        <rFont val="Calibri Light"/>
        <family val="2"/>
        <scheme val="major"/>
      </rPr>
      <t>Supply and installation of chimney caps</t>
    </r>
    <r>
      <rPr>
        <sz val="12"/>
        <rFont val="Calibri Light"/>
        <family val="2"/>
        <scheme val="major"/>
      </rPr>
      <t xml:space="preserve">
 Prepare all materials, equipment, and manpower for chimney caps with all related activities to complete the job as per drawing and instruction of the in-charge engineer all waste materials and debris are to be transported to the approved damp site. All tasks for this item are to be under the full approval of the charge engineer</t>
    </r>
  </si>
  <si>
    <t>Pic</t>
  </si>
  <si>
    <r>
      <rPr>
        <b/>
        <u/>
        <sz val="12"/>
        <rFont val="Calibri Light"/>
        <family val="2"/>
        <scheme val="major"/>
      </rPr>
      <t>Oil Painting of doors and windows three coats+black board</t>
    </r>
    <r>
      <rPr>
        <sz val="12"/>
        <rFont val="Calibri Light"/>
        <family val="2"/>
        <scheme val="major"/>
      </rPr>
      <t xml:space="preserve">
Prepare all materials, equipment, and manpower for window and door oil paintin with all related activities to complete the job as per drawing and instruction of the in-charge engineer all waste materials and debris are to be transported to the approved damp site. All tasks for this item are to be under the full approval of the charge engineer</t>
    </r>
  </si>
  <si>
    <t>The following text outlines important guidelines that must be followed during the project. It is important to clarify that the total cost of all items listed in this BOQ includes the deployment of machinery and manpower, as well as any relocation, removal, salvage, or reinstatement tasks. It is also important to note that the cost of checks and testing for items and materials to be used must be included in the relevant unit cost of related items. However, specific issues with the costs of items are mentioned under each section in this BOQ. Before commencing any job, details of work methods and equipment/machinery for different types of work must be brought to the attention of the Engineer for approval. Furthermore, it is important to read all project documents before pricing the job. Any changes in market prices during the project period for any item are the contractor's responsibility without any extra payment. To ensure quality and safety, all finishing, electrical accessories, structural items and materials, mechanical accessories/equipment, plumbing-related materials/items, and other equipment mentioned in this BOQ and going to be used must be approved by the Client in charge Engineer before starting the activity or using the materials and accessories in the project. The approval process involves submitting samples, product data from manufacturers/companies, and certificates. The contractor must also provide the manufacturer approval certificate of the production country for all major construction materials and the ISO certificate. Samples, mockups, and catalogs for testing/inspection and approval by the site engineer must be provided by the contractor. The Contractor will bear the cost for samples, including any laboratory tests, both inside and outside the country, as required. Finally, the contractor must provide Personal Protective Equipment (PPE) for all laborers, personnel, engineers, and visitors to the site to ensure their safety during the project</t>
  </si>
  <si>
    <t>Quantity</t>
  </si>
  <si>
    <t>Total cast (AFN)</t>
  </si>
  <si>
    <t xml:space="preserve"> Sar-e-Pol Province center of Sar-e-Pol Zaka Afghania Boys and Girls Primary School</t>
  </si>
  <si>
    <r>
      <t xml:space="preserve">Removing existing damaged class floor PCC and sidewalks
</t>
    </r>
    <r>
      <rPr>
        <sz val="12"/>
        <rFont val="Calibri Light"/>
        <family val="2"/>
        <scheme val="major"/>
      </rPr>
      <t>Prepare all materials, equipment, and manpower for Removing existing damaged floor PCC with all related activities to complete the job as per drawing and instruction of the in-charge engineer all waste materials and debris are to be transported to the approved damp site. All tasks for this item are to be under the full approval of the charge engineer</t>
    </r>
  </si>
  <si>
    <r>
      <t xml:space="preserve">Compacted gravel under class floor and sidewalks
</t>
    </r>
    <r>
      <rPr>
        <sz val="12"/>
        <rFont val="Calibri Light"/>
        <family val="2"/>
        <scheme val="major"/>
      </rPr>
      <t xml:space="preserve">Prepare all materials, equipment, and manpower for compacted gravel 10cm thickness with all related activities to complete the job as per drawing and instruction of the in-charge engineer all waste materials and debris are to be transported to the approved damp site. All tasks for this item are to be under the full approval of the charge engineer </t>
    </r>
  </si>
  <si>
    <r>
      <t xml:space="preserve">PCC 15MPA for Class floor, Sidewalk and ramps 
</t>
    </r>
    <r>
      <rPr>
        <sz val="12"/>
        <rFont val="Calibri Light"/>
        <family val="2"/>
        <scheme val="major"/>
      </rPr>
      <t>Prepare all materials, equipment, and manpower for casting 15 MPA PCC for floors, sidewalk and ramp with formworks and surface preparation with all related activities to complete the job as per drawing and instruction of the in-charge engineer all waste materials and debris are to be transported to the approved damp site. All tasks for this item are to be under the full approval of the charge engineer</t>
    </r>
  </si>
  <si>
    <t>Each</t>
  </si>
  <si>
    <t>C- 1</t>
  </si>
  <si>
    <t>C- 2</t>
  </si>
  <si>
    <t>C- 3</t>
  </si>
  <si>
    <t>C- 4</t>
  </si>
  <si>
    <t>C- 5</t>
  </si>
  <si>
    <t>C- 6</t>
  </si>
  <si>
    <t>C- 7</t>
  </si>
  <si>
    <t>C- 8</t>
  </si>
  <si>
    <t>C- 9</t>
  </si>
  <si>
    <t>C- 10</t>
  </si>
  <si>
    <t>C- 11</t>
  </si>
  <si>
    <t>C- 12</t>
  </si>
  <si>
    <t>C- 13</t>
  </si>
  <si>
    <r>
      <rPr>
        <b/>
        <u/>
        <sz val="11"/>
        <color theme="1"/>
        <rFont val="Calibri"/>
        <family val="2"/>
        <scheme val="minor"/>
      </rPr>
      <t xml:space="preserve"> Excavation of foundation stairs and ramp in Grad 3 land  
</t>
    </r>
    <r>
      <rPr>
        <sz val="10"/>
        <color theme="1"/>
        <rFont val="Calibri"/>
        <family val="2"/>
        <scheme val="minor"/>
      </rPr>
      <t xml:space="preserve">Prepare all materials, equipment, and manpower for excaation of foundation in type 3 land with all related activities to complete the job as per drawing and instruction of the in-charge engineer all waste materials and debris are to be transported to the approved damp site. All tasks for this item are to be under the full approval of the charge engineer </t>
    </r>
  </si>
  <si>
    <r>
      <t xml:space="preserve">
Stone Masonry of foundation &amp; Supper stone masonry with 1:5 mortar</t>
    </r>
    <r>
      <rPr>
        <sz val="11"/>
        <color theme="1"/>
        <rFont val="Calibri"/>
        <family val="2"/>
        <scheme val="minor"/>
      </rPr>
      <t xml:space="preserve">
Prepare all materials, equipment, and manpower for stone masonry work in foundation and top of the foundtion with cement ratio 1:5 with all related activities to complete the job as per drawing and instruction of the in-charge engineer all waste materials and debris are to be transported to the approved damp site. All tasks for this item are to be under the full approval of the charge engineer </t>
    </r>
  </si>
  <si>
    <r>
      <t xml:space="preserve">Compacted gravel under PCC floor, ramp and sidewalks </t>
    </r>
    <r>
      <rPr>
        <sz val="11"/>
        <color theme="1"/>
        <rFont val="Calibri"/>
        <family val="2"/>
        <scheme val="minor"/>
      </rPr>
      <t xml:space="preserve">
Prepare all materials, equipment, and manpower for compacted mixed gravel 70% gravel 25% sand and 5% soil with all related activities to complete the job as per drawing and instruction of the in-charge engineer all waste materials and debris are to be transported to the approved damp site. All tasks for this item are to be under the full approval of the charge engineer Compacted gravel</t>
    </r>
  </si>
  <si>
    <r>
      <rPr>
        <b/>
        <u/>
        <sz val="11"/>
        <color theme="1"/>
        <rFont val="Calibri"/>
        <family val="2"/>
        <scheme val="minor"/>
      </rPr>
      <t xml:space="preserve">PCC 15MPA for floor, Sidewalk, stairs and ramps: </t>
    </r>
    <r>
      <rPr>
        <sz val="11"/>
        <color theme="1"/>
        <rFont val="Calibri"/>
        <family val="2"/>
        <scheme val="minor"/>
      </rPr>
      <t xml:space="preserve">
Prepare all materials, equipment, and manpower for casting 15 MPA PCC for floors, sidewalk and ramp with formworks and surface preparation with all related activities to complete the job as per drawing and instruction of the in-charge engineer all waste materials and debris are to be transported to the approved damp site. All tasks for this item are to be under the full approval of the charge engineer </t>
    </r>
  </si>
  <si>
    <r>
      <t xml:space="preserve">
Bricks masonry burnt bricks with 1:5 cement mortar</t>
    </r>
    <r>
      <rPr>
        <sz val="11"/>
        <color theme="1"/>
        <rFont val="Calibri"/>
        <family val="2"/>
        <scheme val="minor"/>
      </rPr>
      <t xml:space="preserve">
Prepare all materials, equipment, and manpower for burnt brick wall with mortar 1:5 for 35, 25, 15cm wall with formworks and surface preparation with all related activities to complete the job as per drawing and instruction of the in-charge engineer all waste materials and debris are to be transported to the approved damp site. All tasks for this item are to be under the full approval of the charge engineer </t>
    </r>
  </si>
  <si>
    <r>
      <t xml:space="preserve">RCC 20MPA for slabs and rings ration 1:1.5:3 </t>
    </r>
    <r>
      <rPr>
        <sz val="11"/>
        <color theme="1"/>
        <rFont val="Calibri"/>
        <family val="2"/>
        <scheme val="minor"/>
      </rPr>
      <t xml:space="preserve">
 Prepare all materials, equipment, and manpower for casting 20 MPA PCC for slabs, and rings including steel bending work, curing, formworks and surface preparation with all related activities to complete the job as per drawing and instruction of the in-charge engineer all waste materials and debris are to be transported to the approved damp site. All tasks for this item are to be under the full approval of the charge engineer</t>
    </r>
  </si>
  <si>
    <r>
      <t>Plastering of work 1:4 cement and sand, inside and out side of latrine</t>
    </r>
    <r>
      <rPr>
        <sz val="11"/>
        <color theme="1"/>
        <rFont val="Calibri"/>
        <family val="2"/>
        <scheme val="minor"/>
      </rPr>
      <t xml:space="preserve">
 Prepare all materials, equipment, and manpower for plastering 1:4 with 2cm thickness including curing, best surfacing preparation with all related activities to complete the job as per drawing and instruction of the in-charge engineer all waste materials and debris are to be transported to the approved damp site. All tasks for this item are to be under the full approval of the charge engineer</t>
    </r>
  </si>
  <si>
    <r>
      <t xml:space="preserve">Pointing work with 1:3 mortar (cement and sand) </t>
    </r>
    <r>
      <rPr>
        <sz val="11"/>
        <color theme="1"/>
        <rFont val="Calibri"/>
        <family val="2"/>
        <scheme val="minor"/>
      </rPr>
      <t xml:space="preserve">
Prepare all materials, equipment, and manpower for pointing 1:3 with 4cm deep point including curing, best surfacing preparation with all related activities to complete the job as per drawing and instruction of the in-charge engineer all waste materials and debris are to be transported to the approved damp site. All tasks for this item are to be under the full approval of the charge engineer</t>
    </r>
  </si>
  <si>
    <r>
      <rPr>
        <b/>
        <u/>
        <sz val="11"/>
        <color theme="1"/>
        <rFont val="Calibri"/>
        <family val="2"/>
        <scheme val="minor"/>
      </rPr>
      <t xml:space="preserve">Roofing work </t>
    </r>
    <r>
      <rPr>
        <sz val="11"/>
        <color theme="1"/>
        <rFont val="Calibri"/>
        <family val="2"/>
        <scheme val="minor"/>
      </rPr>
      <t xml:space="preserve"> 
 Prepare all materials, equipment, and manpower for roofing work including 10cm peice of bricks for making slope, PCC M150 with 5cm thickness and one layer isogam and two douwspouts with 3m length and 8x10cm dia  with all related activities to complete the job as per drawing and instruction of the in-charge engineer all waste materials and debris are to be transported to the approved damp site. All tasks for this item are to be under the full approval of the charge engineer</t>
    </r>
  </si>
  <si>
    <r>
      <rPr>
        <b/>
        <u/>
        <sz val="11"/>
        <color theme="1"/>
        <rFont val="Calibri"/>
        <family val="2"/>
        <scheme val="minor"/>
      </rPr>
      <t xml:space="preserve">Plastic Paint three coats with Primer exterior wall  and interior 100%  </t>
    </r>
    <r>
      <rPr>
        <sz val="11"/>
        <color theme="1"/>
        <rFont val="Calibri"/>
        <family val="2"/>
        <scheme val="minor"/>
      </rPr>
      <t xml:space="preserve">
Prepare all materials, equipment, and manpower  for the preparation of wall surfaces  with Primer and filling and Paint the interior and exterior wall with 100% plastic paint with all related activities to complete the job as per drawing and instruction of the in-charge engineer All tasks for this item are to be under full approval in charge engineer</t>
    </r>
  </si>
  <si>
    <r>
      <t>Supply and installation of metal doors and windows with including painting of Steel frame and peices with oil paint three coats.</t>
    </r>
    <r>
      <rPr>
        <sz val="11"/>
        <color theme="1"/>
        <rFont val="Calibri"/>
        <family val="2"/>
        <scheme val="minor"/>
      </rPr>
      <t xml:space="preserve">
Prepare all materials, equipment, and manpower  for the preparation of doors and window surfaces and Oil Painting of Steel frames and pieces with oil paint on three coats with all related activities to complete the job as per drawing and instruction of the in-charge engineer All tasks for this item to be under full approval in charge engineer</t>
    </r>
  </si>
  <si>
    <t xml:space="preserve">Back filling </t>
  </si>
  <si>
    <t>A19</t>
  </si>
  <si>
    <t xml:space="preserve">Sub Total for latrine </t>
  </si>
  <si>
    <r>
      <t>M</t>
    </r>
    <r>
      <rPr>
        <vertAlign val="superscript"/>
        <sz val="11"/>
        <color theme="1"/>
        <rFont val="Calibri"/>
        <family val="2"/>
        <scheme val="minor"/>
      </rPr>
      <t>3</t>
    </r>
  </si>
  <si>
    <r>
      <t>M</t>
    </r>
    <r>
      <rPr>
        <vertAlign val="superscript"/>
        <sz val="11"/>
        <color theme="1"/>
        <rFont val="Calibri"/>
        <family val="2"/>
        <scheme val="minor"/>
      </rPr>
      <t>2</t>
    </r>
  </si>
  <si>
    <r>
      <t>M</t>
    </r>
    <r>
      <rPr>
        <vertAlign val="superscript"/>
        <sz val="11"/>
        <color theme="1"/>
        <rFont val="Calibri"/>
        <family val="2"/>
        <scheme val="minor"/>
      </rPr>
      <t>3</t>
    </r>
    <r>
      <rPr>
        <sz val="11"/>
        <color theme="1"/>
        <rFont val="Calibri"/>
        <family val="2"/>
        <scheme val="minor"/>
      </rPr>
      <t/>
    </r>
  </si>
  <si>
    <t>C -   Construction of new latrine  (Priority #3)</t>
  </si>
  <si>
    <r>
      <t>Supply and installation of handrail for ramp with three coats.</t>
    </r>
    <r>
      <rPr>
        <sz val="11"/>
        <color theme="1"/>
        <rFont val="Calibri"/>
        <family val="2"/>
        <scheme val="minor"/>
      </rPr>
      <t xml:space="preserve">
Prepare all materials, equipment, and manpower  for the preparation of 7m length 80cm high and Painting of Steel handrails with oil paint on three coats with all related activities to complete the job as per drawing and instruction of the in-charge engineer All tasks for this item to be under full approval in charge engineer</t>
    </r>
  </si>
  <si>
    <r>
      <rPr>
        <b/>
        <u/>
        <sz val="12"/>
        <rFont val="Calibri Light"/>
        <family val="2"/>
        <scheme val="major"/>
      </rPr>
      <t xml:space="preserve">Repair exterior, interior wall cracks and damages by cement and sand Plaster  1:4 </t>
    </r>
    <r>
      <rPr>
        <sz val="12"/>
        <rFont val="Calibri Light"/>
        <family val="2"/>
        <scheme val="major"/>
      </rPr>
      <t xml:space="preserve">
Prepare all materials, equipment, and manpower for exterior wall cement and sand  Plaster  1:4  with all related activities to complete the job as per drawing and instruction of the in-charge engineer All tasks for this item are to be under full approval in charge engineer</t>
    </r>
  </si>
  <si>
    <r>
      <t xml:space="preserve">Renovation of ( </t>
    </r>
    <r>
      <rPr>
        <b/>
        <sz val="16"/>
        <color rgb="FFFF0000"/>
        <rFont val="Calibri Light"/>
        <family val="2"/>
        <scheme val="major"/>
      </rPr>
      <t xml:space="preserve">Zaka Afghani Girls and Boys Primary School  </t>
    </r>
    <r>
      <rPr>
        <b/>
        <sz val="16"/>
        <rFont val="Calibri Light"/>
        <family val="2"/>
        <scheme val="major"/>
      </rPr>
      <t xml:space="preserve">  )</t>
    </r>
  </si>
  <si>
    <r>
      <rPr>
        <b/>
        <u/>
        <sz val="12"/>
        <rFont val="Calibri Light"/>
        <family val="2"/>
        <scheme val="major"/>
      </rPr>
      <t>Roofing work  includig (Wooden board laying 2.5cm,  water proof tent, peice of brick evarage 5cm, 5cm PCC 1:2:4+mesh wire 2.7mm  and one layer isogam</t>
    </r>
    <r>
      <rPr>
        <sz val="12"/>
        <rFont val="Calibri Light"/>
        <family val="2"/>
        <scheme val="major"/>
      </rPr>
      <t xml:space="preserve">
 Prepare all materials, equipment, and manpower for roofing work including laying water proof tent, gravels PCC and isogam and plank board 2.5cm with all related activities to complete the job as per drawing and instruction of the in-charge engineer all waste materials and debris are to be transported to the approved damp site. All tasks for this item are to be under the full approval of the charge engineer</t>
    </r>
  </si>
  <si>
    <r>
      <rPr>
        <b/>
        <u/>
        <sz val="12"/>
        <rFont val="Calibri Light"/>
        <family val="2"/>
        <scheme val="major"/>
      </rPr>
      <t>Supply and installation of Shelter on entrance building door:</t>
    </r>
    <r>
      <rPr>
        <sz val="12"/>
        <rFont val="Calibri Light"/>
        <family val="2"/>
        <scheme val="major"/>
      </rPr>
      <t xml:space="preserve">
 Prepare all materials, equipment, and manpower for installation Iron sheet shelter within GI pipe 4inch and profile box 40x80mm including anti rust and oil paint and other related activities to complete the job as per drawing and instruction of the in-charge engineer all waste materials and debris are to be transported to the approved damp site. All tasks for this item are to be under the full approval of the charge engineer</t>
    </r>
  </si>
  <si>
    <r>
      <rPr>
        <b/>
        <u/>
        <sz val="12"/>
        <rFont val="Calibri Light"/>
        <family val="2"/>
        <scheme val="major"/>
      </rPr>
      <t>Supply and installation of gutters  length 1.5m</t>
    </r>
    <r>
      <rPr>
        <sz val="12"/>
        <rFont val="Calibri Light"/>
        <family val="2"/>
        <scheme val="major"/>
      </rPr>
      <t xml:space="preserve">
Prepare all materials, equipment, and manpower to  make standard-size with all related activities to complete the job as per drawing and instruction of the in-charge engineer .</t>
    </r>
  </si>
  <si>
    <r>
      <t>Supply and installation of handrail for ramp with three coats.</t>
    </r>
    <r>
      <rPr>
        <sz val="11"/>
        <color theme="1"/>
        <rFont val="Calibri"/>
        <family val="2"/>
        <scheme val="minor"/>
      </rPr>
      <t xml:space="preserve">
Prepare all materials, equipment, and manpower  for the preparation of 7m length 80cm high with 3icnh dia best quality and Painting of Steel handrails with oil paint on three coats with all related activities to complete the job as per drawing and instruction of the in-charge engineer All tasks for this item to be under full approval in charge engineer</t>
    </r>
  </si>
  <si>
    <t>Grand Total (A+C)</t>
  </si>
  <si>
    <t>A - School Building Renovation</t>
  </si>
  <si>
    <t xml:space="preserve">Priority 1  School Building and  latrines Renovation </t>
  </si>
  <si>
    <t>School Building and  latrines Renovation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</si>
</sst>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4" formatCode="_(&quot;$&quot;* #,##0.00_);_(&quot;$&quot;* \(#,##0.00\);_(&quot;$&quot;* &quot;-&quot;??_);_(@_)"/>
    <numFmt numFmtId="43" formatCode="_(* #,##0.00_);_(* \(#,##0.00\);_(* &quot;-&quot;??_);_(@_)"/>
    <numFmt numFmtId="164" formatCode="0.000"/>
    <numFmt numFmtId="165" formatCode="_(&quot;$&quot;* #,##0_);_(&quot;$&quot;* \(#,##0\);_(&quot;$&quot;* &quot;-&quot;??_);_(@_)"/>
    <numFmt numFmtId="166" formatCode="0.0"/>
  </numFmts>
  <fonts count="28" x14ac:knownFonts="1">
    <font>
      <sz val="11"/>
      <color theme="1"/>
      <name val="Calibri"/>
      <family val="2"/>
      <scheme val="minor"/>
    </font>
    <font>
      <b/>
      <sz val="12"/>
      <color theme="1"/>
      <name val="Calibri Light"/>
      <family val="2"/>
    </font>
    <font>
      <b/>
      <sz val="11"/>
      <color theme="1"/>
      <name val="Calibri Light"/>
      <family val="2"/>
    </font>
    <font>
      <sz val="11"/>
      <color theme="1"/>
      <name val="Calibri Light"/>
      <family val="2"/>
    </font>
    <font>
      <vertAlign val="superscript"/>
      <sz val="11"/>
      <color theme="1"/>
      <name val="Calibri Light"/>
      <family val="2"/>
    </font>
    <font>
      <sz val="8"/>
      <name val="Calibri"/>
      <family val="2"/>
      <scheme val="minor"/>
    </font>
    <font>
      <sz val="11"/>
      <color theme="1"/>
      <name val="Calibri Light"/>
      <family val="2"/>
      <scheme val="major"/>
    </font>
    <font>
      <sz val="12"/>
      <name val="Calibri Light"/>
      <family val="2"/>
      <scheme val="major"/>
    </font>
    <font>
      <b/>
      <sz val="16"/>
      <name val="Calibri Light"/>
      <family val="2"/>
      <scheme val="major"/>
    </font>
    <font>
      <sz val="10"/>
      <name val="Calibri Light"/>
      <family val="2"/>
      <scheme val="major"/>
    </font>
    <font>
      <b/>
      <sz val="12"/>
      <name val="Calibri Light"/>
      <family val="2"/>
      <scheme val="major"/>
    </font>
    <font>
      <sz val="10"/>
      <color rgb="FF000000"/>
      <name val="Calibri Light"/>
      <family val="2"/>
      <scheme val="major"/>
    </font>
    <font>
      <b/>
      <u/>
      <sz val="12"/>
      <name val="Calibri Light"/>
      <family val="2"/>
      <scheme val="major"/>
    </font>
    <font>
      <sz val="9"/>
      <name val="Calibri Light"/>
      <family val="2"/>
      <scheme val="major"/>
    </font>
    <font>
      <sz val="9"/>
      <color rgb="FF000000"/>
      <name val="Calibri Light"/>
      <family val="2"/>
      <scheme val="major"/>
    </font>
    <font>
      <b/>
      <sz val="10"/>
      <color rgb="FF000000"/>
      <name val="Calibri Light"/>
      <family val="2"/>
      <scheme val="major"/>
    </font>
    <font>
      <b/>
      <sz val="12"/>
      <color rgb="FF000000"/>
      <name val="Calibri Light"/>
      <family val="2"/>
      <scheme val="major"/>
    </font>
    <font>
      <b/>
      <sz val="14"/>
      <color theme="1"/>
      <name val="Times New Roman"/>
      <family val="1"/>
    </font>
    <font>
      <b/>
      <sz val="16"/>
      <color rgb="FFFF0000"/>
      <name val="Calibri Light"/>
      <family val="2"/>
      <scheme val="major"/>
    </font>
    <font>
      <b/>
      <u/>
      <sz val="12"/>
      <color rgb="FFFF0000"/>
      <name val="Calibri Light"/>
      <family val="2"/>
      <scheme val="major"/>
    </font>
    <font>
      <sz val="11"/>
      <color theme="1"/>
      <name val="Calibri"/>
      <family val="2"/>
      <scheme val="minor"/>
    </font>
    <font>
      <b/>
      <sz val="11"/>
      <color theme="1"/>
      <name val="Calibri"/>
      <family val="2"/>
      <scheme val="minor"/>
    </font>
    <font>
      <b/>
      <sz val="12"/>
      <color theme="1"/>
      <name val="Calibri"/>
      <family val="2"/>
      <scheme val="minor"/>
    </font>
    <font>
      <b/>
      <u/>
      <sz val="11"/>
      <color theme="1"/>
      <name val="Calibri"/>
      <family val="2"/>
      <scheme val="minor"/>
    </font>
    <font>
      <sz val="10"/>
      <color theme="1"/>
      <name val="Calibri"/>
      <family val="2"/>
      <scheme val="minor"/>
    </font>
    <font>
      <vertAlign val="superscript"/>
      <sz val="11"/>
      <color theme="1"/>
      <name val="Calibri"/>
      <family val="2"/>
      <scheme val="minor"/>
    </font>
    <font>
      <b/>
      <sz val="11"/>
      <color theme="1"/>
      <name val="Calibri Light"/>
      <family val="2"/>
      <scheme val="major"/>
    </font>
    <font>
      <sz val="12"/>
      <color theme="1"/>
      <name val="Calibri"/>
      <family val="2"/>
      <scheme val="minor"/>
    </font>
  </fonts>
  <fills count="8">
    <fill>
      <patternFill patternType="none"/>
    </fill>
    <fill>
      <patternFill patternType="gray125"/>
    </fill>
    <fill>
      <patternFill patternType="solid">
        <fgColor theme="0" tint="-0.34998626667073579"/>
        <bgColor indexed="64"/>
      </patternFill>
    </fill>
    <fill>
      <patternFill patternType="solid">
        <fgColor theme="0" tint="-0.249977111117893"/>
        <bgColor indexed="64"/>
      </patternFill>
    </fill>
    <fill>
      <patternFill patternType="solid">
        <fgColor theme="2" tint="-0.249977111117893"/>
        <bgColor indexed="64"/>
      </patternFill>
    </fill>
    <fill>
      <patternFill patternType="solid">
        <fgColor rgb="FF92D050"/>
        <bgColor indexed="64"/>
      </patternFill>
    </fill>
    <fill>
      <patternFill patternType="solid">
        <fgColor theme="2" tint="-9.9978637043366805E-2"/>
        <bgColor indexed="64"/>
      </patternFill>
    </fill>
    <fill>
      <patternFill patternType="solid">
        <fgColor theme="0" tint="-0.14999847407452621"/>
        <bgColor indexed="64"/>
      </patternFill>
    </fill>
  </fills>
  <borders count="1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s>
  <cellStyleXfs count="3">
    <xf numFmtId="0" fontId="0" fillId="0" borderId="0"/>
    <xf numFmtId="44" fontId="20" fillId="0" borderId="0" applyFont="0" applyFill="0" applyBorder="0" applyAlignment="0" applyProtection="0"/>
    <xf numFmtId="43" fontId="20" fillId="0" borderId="0" applyFont="0" applyFill="0" applyBorder="0" applyAlignment="0" applyProtection="0"/>
  </cellStyleXfs>
  <cellXfs count="94">
    <xf numFmtId="0" fontId="0" fillId="0" borderId="0" xfId="0"/>
    <xf numFmtId="0" fontId="1" fillId="2" borderId="1" xfId="0" applyFont="1" applyFill="1" applyBorder="1" applyAlignment="1">
      <alignment horizontal="left" vertical="center"/>
    </xf>
    <xf numFmtId="164" fontId="1" fillId="2" borderId="1" xfId="0" applyNumberFormat="1" applyFont="1" applyFill="1" applyBorder="1" applyAlignment="1">
      <alignment horizontal="left" vertical="center"/>
    </xf>
    <xf numFmtId="2" fontId="1" fillId="2" borderId="1" xfId="0" applyNumberFormat="1" applyFont="1" applyFill="1" applyBorder="1" applyAlignment="1">
      <alignment horizontal="left" vertical="center"/>
    </xf>
    <xf numFmtId="0" fontId="2" fillId="3" borderId="1" xfId="0" applyFont="1" applyFill="1" applyBorder="1" applyAlignment="1">
      <alignment horizontal="center"/>
    </xf>
    <xf numFmtId="164" fontId="2" fillId="3" borderId="1" xfId="0" applyNumberFormat="1" applyFont="1" applyFill="1" applyBorder="1" applyAlignment="1">
      <alignment horizontal="left"/>
    </xf>
    <xf numFmtId="164" fontId="2" fillId="3" borderId="1" xfId="0" applyNumberFormat="1" applyFont="1" applyFill="1" applyBorder="1" applyAlignment="1">
      <alignment horizontal="center"/>
    </xf>
    <xf numFmtId="2" fontId="2" fillId="3" borderId="1" xfId="0" applyNumberFormat="1" applyFont="1" applyFill="1" applyBorder="1" applyAlignment="1">
      <alignment horizontal="center"/>
    </xf>
    <xf numFmtId="2" fontId="2" fillId="3" borderId="1" xfId="0" applyNumberFormat="1" applyFont="1" applyFill="1" applyBorder="1"/>
    <xf numFmtId="164" fontId="2" fillId="3" borderId="1" xfId="0" applyNumberFormat="1" applyFont="1" applyFill="1" applyBorder="1"/>
    <xf numFmtId="0" fontId="3" fillId="0" borderId="1" xfId="0" applyFont="1" applyBorder="1"/>
    <xf numFmtId="164" fontId="3" fillId="0" borderId="1" xfId="0" applyNumberFormat="1" applyFont="1" applyBorder="1" applyAlignment="1">
      <alignment horizontal="left"/>
    </xf>
    <xf numFmtId="164" fontId="3" fillId="0" borderId="1" xfId="0" applyNumberFormat="1" applyFont="1" applyBorder="1"/>
    <xf numFmtId="0" fontId="3" fillId="0" borderId="2" xfId="0" applyFont="1" applyBorder="1"/>
    <xf numFmtId="0" fontId="3" fillId="0" borderId="3" xfId="0" applyFont="1" applyBorder="1"/>
    <xf numFmtId="0" fontId="2" fillId="0" borderId="1" xfId="0" applyFont="1" applyBorder="1" applyAlignment="1">
      <alignment horizontal="center"/>
    </xf>
    <xf numFmtId="2" fontId="2" fillId="0" borderId="1" xfId="0" applyNumberFormat="1" applyFont="1" applyBorder="1"/>
    <xf numFmtId="164" fontId="2" fillId="0" borderId="1" xfId="0" applyNumberFormat="1" applyFont="1" applyBorder="1"/>
    <xf numFmtId="0" fontId="6" fillId="0" borderId="0" xfId="0" applyFont="1" applyAlignment="1">
      <alignment horizontal="left" vertical="top"/>
    </xf>
    <xf numFmtId="0" fontId="7" fillId="0" borderId="1" xfId="0" applyFont="1" applyBorder="1" applyAlignment="1">
      <alignment horizontal="left" vertical="top" wrapText="1"/>
    </xf>
    <xf numFmtId="0" fontId="13" fillId="0" borderId="6" xfId="0" applyFont="1" applyBorder="1" applyAlignment="1">
      <alignment horizontal="left" vertical="center" wrapText="1"/>
    </xf>
    <xf numFmtId="0" fontId="12" fillId="0" borderId="1" xfId="0" applyFont="1" applyBorder="1" applyAlignment="1">
      <alignment horizontal="left" vertical="top" wrapText="1"/>
    </xf>
    <xf numFmtId="0" fontId="11" fillId="0" borderId="0" xfId="0" applyFont="1" applyAlignment="1">
      <alignment horizontal="center" vertical="center"/>
    </xf>
    <xf numFmtId="0" fontId="6" fillId="0" borderId="0" xfId="0" applyFont="1" applyAlignment="1">
      <alignment horizontal="center" vertical="center"/>
    </xf>
    <xf numFmtId="0" fontId="6" fillId="0" borderId="0" xfId="0" applyFont="1" applyAlignment="1">
      <alignment horizontal="left" vertical="center"/>
    </xf>
    <xf numFmtId="0" fontId="7" fillId="0" borderId="1" xfId="0" applyFont="1" applyFill="1" applyBorder="1" applyAlignment="1">
      <alignment horizontal="left" vertical="top" wrapText="1"/>
    </xf>
    <xf numFmtId="0" fontId="10" fillId="0" borderId="1" xfId="0" applyFont="1" applyFill="1" applyBorder="1" applyAlignment="1">
      <alignment horizontal="left" vertical="top" wrapText="1"/>
    </xf>
    <xf numFmtId="0" fontId="7" fillId="4" borderId="1" xfId="0" applyFont="1" applyFill="1" applyBorder="1" applyAlignment="1">
      <alignment horizontal="left" vertical="top" wrapText="1"/>
    </xf>
    <xf numFmtId="0" fontId="13" fillId="4" borderId="4" xfId="0" applyFont="1" applyFill="1" applyBorder="1" applyAlignment="1">
      <alignment horizontal="center" vertical="center" wrapText="1"/>
    </xf>
    <xf numFmtId="2" fontId="14" fillId="4" borderId="4" xfId="0" applyNumberFormat="1" applyFont="1" applyFill="1" applyBorder="1" applyAlignment="1">
      <alignment horizontal="center" vertical="center" shrinkToFit="1"/>
    </xf>
    <xf numFmtId="2" fontId="14" fillId="4" borderId="4" xfId="0" applyNumberFormat="1" applyFont="1" applyFill="1" applyBorder="1" applyAlignment="1">
      <alignment horizontal="center" vertical="center" wrapText="1"/>
    </xf>
    <xf numFmtId="0" fontId="13" fillId="4" borderId="11" xfId="0" applyFont="1" applyFill="1" applyBorder="1" applyAlignment="1">
      <alignment horizontal="left" vertical="center" wrapText="1"/>
    </xf>
    <xf numFmtId="0" fontId="17" fillId="5" borderId="10" xfId="0" applyFont="1" applyFill="1" applyBorder="1" applyAlignment="1">
      <alignment vertical="center"/>
    </xf>
    <xf numFmtId="0" fontId="17" fillId="5" borderId="4" xfId="0" applyFont="1" applyFill="1" applyBorder="1" applyAlignment="1">
      <alignment horizontal="center" vertical="center" wrapText="1"/>
    </xf>
    <xf numFmtId="4" fontId="17" fillId="5" borderId="11" xfId="0" applyNumberFormat="1" applyFont="1" applyFill="1" applyBorder="1" applyAlignment="1">
      <alignment horizontal="center" vertical="center"/>
    </xf>
    <xf numFmtId="4" fontId="0" fillId="0" borderId="0" xfId="0" applyNumberFormat="1"/>
    <xf numFmtId="0" fontId="17" fillId="4" borderId="5" xfId="0" applyFont="1" applyFill="1" applyBorder="1" applyAlignment="1">
      <alignment horizontal="center" vertical="center"/>
    </xf>
    <xf numFmtId="0" fontId="17" fillId="4" borderId="1" xfId="0" applyFont="1" applyFill="1" applyBorder="1" applyAlignment="1">
      <alignment horizontal="center" vertical="center" wrapText="1"/>
    </xf>
    <xf numFmtId="0" fontId="17" fillId="4" borderId="6" xfId="0" applyFont="1" applyFill="1" applyBorder="1" applyAlignment="1">
      <alignment horizontal="center" vertical="center"/>
    </xf>
    <xf numFmtId="0" fontId="13" fillId="0" borderId="13" xfId="0" applyFont="1" applyBorder="1" applyAlignment="1">
      <alignment horizontal="left" vertical="center" wrapText="1"/>
    </xf>
    <xf numFmtId="0" fontId="12" fillId="0" borderId="12" xfId="0" applyFont="1" applyFill="1" applyBorder="1" applyAlignment="1">
      <alignment horizontal="left" vertical="top" wrapText="1"/>
    </xf>
    <xf numFmtId="0" fontId="7" fillId="4" borderId="5" xfId="0" applyFont="1" applyFill="1" applyBorder="1" applyAlignment="1">
      <alignment horizontal="center" vertical="center" wrapText="1"/>
    </xf>
    <xf numFmtId="0" fontId="10" fillId="4" borderId="1" xfId="0" applyFont="1" applyFill="1" applyBorder="1" applyAlignment="1">
      <alignment horizontal="center" vertical="center" wrapText="1"/>
    </xf>
    <xf numFmtId="0" fontId="10" fillId="4" borderId="6" xfId="0" applyFont="1" applyFill="1" applyBorder="1" applyAlignment="1">
      <alignment horizontal="center" vertical="center" wrapText="1"/>
    </xf>
    <xf numFmtId="0" fontId="7" fillId="0" borderId="5" xfId="0" applyFont="1" applyFill="1" applyBorder="1" applyAlignment="1">
      <alignment horizontal="center" vertical="center" wrapText="1"/>
    </xf>
    <xf numFmtId="0" fontId="10" fillId="0" borderId="1" xfId="0" applyFont="1" applyFill="1" applyBorder="1" applyAlignment="1">
      <alignment horizontal="center" vertical="center" wrapText="1"/>
    </xf>
    <xf numFmtId="0" fontId="10" fillId="0" borderId="6" xfId="0" applyFont="1" applyFill="1" applyBorder="1" applyAlignment="1">
      <alignment horizontal="center" vertical="center" wrapText="1"/>
    </xf>
    <xf numFmtId="0" fontId="7" fillId="0" borderId="12" xfId="0" applyFont="1" applyFill="1" applyBorder="1" applyAlignment="1">
      <alignment horizontal="left" vertical="top" wrapText="1"/>
    </xf>
    <xf numFmtId="0" fontId="21" fillId="6" borderId="1" xfId="0" applyFont="1" applyFill="1" applyBorder="1"/>
    <xf numFmtId="0" fontId="21" fillId="6" borderId="1" xfId="0" applyFont="1" applyFill="1" applyBorder="1" applyAlignment="1">
      <alignment horizontal="center"/>
    </xf>
    <xf numFmtId="0" fontId="0" fillId="0" borderId="1" xfId="0" applyBorder="1" applyAlignment="1">
      <alignment horizontal="center" vertical="center"/>
    </xf>
    <xf numFmtId="0" fontId="0" fillId="0" borderId="1" xfId="0" applyBorder="1"/>
    <xf numFmtId="0" fontId="23" fillId="0" borderId="1" xfId="0" applyFont="1" applyBorder="1" applyAlignment="1">
      <alignment horizontal="left" wrapText="1"/>
    </xf>
    <xf numFmtId="0" fontId="23" fillId="0" borderId="1" xfId="0" applyFont="1" applyBorder="1" applyAlignment="1">
      <alignment vertical="center" wrapText="1"/>
    </xf>
    <xf numFmtId="0" fontId="0" fillId="0" borderId="1" xfId="0" applyBorder="1" applyAlignment="1">
      <alignment wrapText="1"/>
    </xf>
    <xf numFmtId="0" fontId="23" fillId="0" borderId="1" xfId="0" applyFont="1" applyBorder="1" applyAlignment="1">
      <alignment wrapText="1"/>
    </xf>
    <xf numFmtId="0" fontId="23" fillId="0" borderId="1" xfId="0" applyFont="1" applyBorder="1" applyAlignment="1">
      <alignment vertical="top" wrapText="1"/>
    </xf>
    <xf numFmtId="0" fontId="0" fillId="0" borderId="1" xfId="0" applyFill="1" applyBorder="1" applyAlignment="1">
      <alignment horizontal="center" vertical="center"/>
    </xf>
    <xf numFmtId="0" fontId="23" fillId="0" borderId="1" xfId="0" applyFont="1" applyFill="1" applyBorder="1" applyAlignment="1">
      <alignment vertical="center" wrapText="1"/>
    </xf>
    <xf numFmtId="0" fontId="0" fillId="0" borderId="1" xfId="0" applyFill="1" applyBorder="1" applyAlignment="1">
      <alignment vertical="top" wrapText="1"/>
    </xf>
    <xf numFmtId="0" fontId="23" fillId="0" borderId="1" xfId="0" applyFont="1" applyFill="1" applyBorder="1" applyAlignment="1">
      <alignment vertical="top" wrapText="1"/>
    </xf>
    <xf numFmtId="0" fontId="21" fillId="0" borderId="1" xfId="0" applyFont="1" applyBorder="1" applyAlignment="1">
      <alignment horizontal="left" wrapText="1"/>
    </xf>
    <xf numFmtId="0" fontId="21" fillId="0" borderId="1" xfId="0" applyFont="1" applyFill="1" applyBorder="1" applyAlignment="1">
      <alignment vertical="top" wrapText="1"/>
    </xf>
    <xf numFmtId="2" fontId="16" fillId="4" borderId="4" xfId="0" applyNumberFormat="1" applyFont="1" applyFill="1" applyBorder="1" applyAlignment="1">
      <alignment horizontal="center" vertical="center" wrapText="1"/>
    </xf>
    <xf numFmtId="2" fontId="0" fillId="0" borderId="1" xfId="0" applyNumberFormat="1" applyBorder="1" applyAlignment="1">
      <alignment horizontal="center" vertical="center"/>
    </xf>
    <xf numFmtId="2" fontId="0" fillId="0" borderId="1" xfId="0" applyNumberFormat="1" applyFill="1" applyBorder="1" applyAlignment="1">
      <alignment horizontal="center" vertical="center"/>
    </xf>
    <xf numFmtId="0" fontId="6" fillId="0" borderId="1" xfId="0" applyFont="1" applyBorder="1" applyAlignment="1">
      <alignment horizontal="left" vertical="center"/>
    </xf>
    <xf numFmtId="166" fontId="21" fillId="7" borderId="1" xfId="0" applyNumberFormat="1" applyFont="1" applyFill="1" applyBorder="1" applyAlignment="1">
      <alignment horizontal="center" vertical="center"/>
    </xf>
    <xf numFmtId="0" fontId="2" fillId="0" borderId="1" xfId="0" applyFont="1" applyBorder="1" applyAlignment="1">
      <alignment horizontal="center"/>
    </xf>
    <xf numFmtId="0" fontId="21" fillId="7" borderId="1" xfId="0" applyFont="1" applyFill="1" applyBorder="1" applyAlignment="1">
      <alignment horizontal="center" vertical="center"/>
    </xf>
    <xf numFmtId="165" fontId="26" fillId="7" borderId="2" xfId="1" applyNumberFormat="1" applyFont="1" applyFill="1" applyBorder="1" applyAlignment="1">
      <alignment horizontal="center" vertical="center"/>
    </xf>
    <xf numFmtId="165" fontId="26" fillId="7" borderId="14" xfId="1" applyNumberFormat="1" applyFont="1" applyFill="1" applyBorder="1" applyAlignment="1">
      <alignment horizontal="center" vertical="center"/>
    </xf>
    <xf numFmtId="165" fontId="26" fillId="7" borderId="3" xfId="1" applyNumberFormat="1" applyFont="1" applyFill="1" applyBorder="1" applyAlignment="1">
      <alignment horizontal="center" vertical="center"/>
    </xf>
    <xf numFmtId="0" fontId="0" fillId="7" borderId="2" xfId="0" applyFill="1" applyBorder="1" applyAlignment="1">
      <alignment horizontal="center"/>
    </xf>
    <xf numFmtId="0" fontId="0" fillId="7" borderId="14" xfId="0" applyFill="1" applyBorder="1" applyAlignment="1">
      <alignment horizontal="center"/>
    </xf>
    <xf numFmtId="0" fontId="0" fillId="7" borderId="3" xfId="0" applyFill="1" applyBorder="1" applyAlignment="1">
      <alignment horizontal="center"/>
    </xf>
    <xf numFmtId="0" fontId="21" fillId="6" borderId="1" xfId="0" applyFont="1" applyFill="1" applyBorder="1" applyAlignment="1">
      <alignment horizontal="center" vertical="center"/>
    </xf>
    <xf numFmtId="0" fontId="21" fillId="6" borderId="1" xfId="0" applyFont="1" applyFill="1" applyBorder="1" applyAlignment="1">
      <alignment horizontal="left" vertical="center"/>
    </xf>
    <xf numFmtId="1" fontId="15" fillId="4" borderId="10" xfId="0" applyNumberFormat="1" applyFont="1" applyFill="1" applyBorder="1" applyAlignment="1">
      <alignment horizontal="center" vertical="center" shrinkToFit="1"/>
    </xf>
    <xf numFmtId="1" fontId="15" fillId="4" borderId="4" xfId="0" applyNumberFormat="1" applyFont="1" applyFill="1" applyBorder="1" applyAlignment="1">
      <alignment horizontal="center" vertical="center" shrinkToFit="1"/>
    </xf>
    <xf numFmtId="0" fontId="8" fillId="4" borderId="7" xfId="0" applyFont="1" applyFill="1" applyBorder="1" applyAlignment="1">
      <alignment horizontal="center" vertical="center" wrapText="1"/>
    </xf>
    <xf numFmtId="0" fontId="8" fillId="4" borderId="8" xfId="0" applyFont="1" applyFill="1" applyBorder="1" applyAlignment="1">
      <alignment horizontal="center" vertical="center" wrapText="1"/>
    </xf>
    <xf numFmtId="0" fontId="8" fillId="4" borderId="9" xfId="0" applyFont="1" applyFill="1" applyBorder="1" applyAlignment="1">
      <alignment horizontal="center" vertical="center" wrapText="1"/>
    </xf>
    <xf numFmtId="0" fontId="9" fillId="0" borderId="5" xfId="0" applyFont="1" applyBorder="1" applyAlignment="1">
      <alignment horizontal="left" vertical="top" wrapText="1"/>
    </xf>
    <xf numFmtId="0" fontId="9" fillId="0" borderId="1" xfId="0" applyFont="1" applyBorder="1" applyAlignment="1">
      <alignment horizontal="left" vertical="top" wrapText="1"/>
    </xf>
    <xf numFmtId="0" fontId="9" fillId="0" borderId="6" xfId="0" applyFont="1" applyBorder="1" applyAlignment="1">
      <alignment horizontal="left" vertical="top" wrapText="1"/>
    </xf>
    <xf numFmtId="0" fontId="22" fillId="6" borderId="1" xfId="0" applyFont="1" applyFill="1" applyBorder="1" applyAlignment="1">
      <alignment horizontal="center" vertical="center"/>
    </xf>
    <xf numFmtId="0" fontId="8" fillId="4" borderId="15" xfId="0" applyFont="1" applyFill="1" applyBorder="1" applyAlignment="1">
      <alignment horizontal="center" vertical="center" wrapText="1"/>
    </xf>
    <xf numFmtId="0" fontId="8" fillId="4" borderId="16" xfId="0" applyFont="1" applyFill="1" applyBorder="1" applyAlignment="1">
      <alignment horizontal="center" vertical="center" wrapText="1"/>
    </xf>
    <xf numFmtId="0" fontId="8" fillId="4" borderId="17" xfId="0" applyFont="1" applyFill="1" applyBorder="1" applyAlignment="1">
      <alignment horizontal="center" vertical="center" wrapText="1"/>
    </xf>
    <xf numFmtId="43" fontId="21" fillId="7" borderId="1" xfId="2" applyFont="1" applyFill="1" applyBorder="1" applyAlignment="1">
      <alignment horizontal="center" vertical="center"/>
    </xf>
    <xf numFmtId="0" fontId="27" fillId="0" borderId="5" xfId="0" applyFont="1" applyBorder="1" applyAlignment="1">
      <alignment horizontal="center" vertical="center"/>
    </xf>
    <xf numFmtId="0" fontId="27" fillId="0" borderId="1" xfId="0" applyFont="1" applyBorder="1" applyAlignment="1">
      <alignment horizontal="left" vertical="center" wrapText="1"/>
    </xf>
    <xf numFmtId="4" fontId="27" fillId="0" borderId="6" xfId="0" applyNumberFormat="1" applyFont="1" applyBorder="1" applyAlignment="1">
      <alignment horizontal="center" vertical="center"/>
    </xf>
  </cellXfs>
  <cellStyles count="3">
    <cellStyle name="Comma" xfId="2" builtinId="3"/>
    <cellStyle name="Currency" xfId="1" builtinId="4"/>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13" Type="http://schemas.openxmlformats.org/officeDocument/2006/relationships/customXml" Target="../customXml/item6.xml"/><Relationship Id="rId3" Type="http://schemas.openxmlformats.org/officeDocument/2006/relationships/worksheet" Target="worksheets/sheet3.xml"/><Relationship Id="rId7" Type="http://schemas.openxmlformats.org/officeDocument/2006/relationships/calcChain" Target="calcChain.xml"/><Relationship Id="rId12" Type="http://schemas.openxmlformats.org/officeDocument/2006/relationships/customXml" Target="../customXml/item5.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11" Type="http://schemas.openxmlformats.org/officeDocument/2006/relationships/customXml" Target="../customXml/item4.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M134"/>
  <sheetViews>
    <sheetView topLeftCell="A108" zoomScale="85" zoomScaleNormal="85" workbookViewId="0">
      <selection activeCell="I124" sqref="I124"/>
    </sheetView>
  </sheetViews>
  <sheetFormatPr defaultRowHeight="14.5" x14ac:dyDescent="0.35"/>
  <cols>
    <col min="1" max="1" width="4.81640625" bestFit="1" customWidth="1"/>
    <col min="2" max="2" width="26.26953125" bestFit="1" customWidth="1"/>
    <col min="3" max="3" width="23.81640625" bestFit="1" customWidth="1"/>
    <col min="10" max="10" width="9.7265625" bestFit="1" customWidth="1"/>
  </cols>
  <sheetData>
    <row r="1" spans="1:10" ht="15.5" x14ac:dyDescent="0.35">
      <c r="A1" s="1" t="s">
        <v>0</v>
      </c>
      <c r="B1" s="2" t="s">
        <v>1</v>
      </c>
      <c r="C1" s="2" t="s">
        <v>2</v>
      </c>
      <c r="D1" s="2" t="s">
        <v>3</v>
      </c>
      <c r="E1" s="3" t="s">
        <v>0</v>
      </c>
      <c r="F1" s="2" t="s">
        <v>4</v>
      </c>
      <c r="G1" s="2" t="s">
        <v>5</v>
      </c>
      <c r="H1" s="2" t="s">
        <v>6</v>
      </c>
      <c r="I1" s="3" t="s">
        <v>7</v>
      </c>
      <c r="J1" s="2" t="s">
        <v>8</v>
      </c>
    </row>
    <row r="2" spans="1:10" x14ac:dyDescent="0.35">
      <c r="A2" s="4">
        <v>1</v>
      </c>
      <c r="B2" s="5" t="s">
        <v>9</v>
      </c>
      <c r="C2" s="6"/>
      <c r="D2" s="6"/>
      <c r="E2" s="7"/>
      <c r="F2" s="6"/>
      <c r="G2" s="6"/>
      <c r="H2" s="6"/>
      <c r="I2" s="8"/>
      <c r="J2" s="9"/>
    </row>
    <row r="3" spans="1:10" x14ac:dyDescent="0.35">
      <c r="A3" s="10"/>
      <c r="B3" s="11" t="s">
        <v>9</v>
      </c>
      <c r="C3" s="12" t="s">
        <v>10</v>
      </c>
      <c r="D3" s="12" t="s">
        <v>11</v>
      </c>
      <c r="E3" s="10">
        <v>1</v>
      </c>
      <c r="F3" s="13"/>
      <c r="G3" s="14"/>
      <c r="H3" s="10"/>
      <c r="I3" s="10">
        <v>1</v>
      </c>
      <c r="J3" s="10"/>
    </row>
    <row r="4" spans="1:10" x14ac:dyDescent="0.35">
      <c r="A4" s="68" t="s">
        <v>7</v>
      </c>
      <c r="B4" s="68"/>
      <c r="C4" s="68"/>
      <c r="D4" s="68"/>
      <c r="E4" s="68"/>
      <c r="F4" s="68"/>
      <c r="G4" s="68"/>
      <c r="H4" s="68"/>
      <c r="I4" s="16">
        <f>SUM(I3)</f>
        <v>1</v>
      </c>
      <c r="J4" s="17"/>
    </row>
    <row r="5" spans="1:10" x14ac:dyDescent="0.35">
      <c r="A5" s="4">
        <v>1</v>
      </c>
      <c r="B5" s="5" t="s">
        <v>12</v>
      </c>
      <c r="C5" s="6"/>
      <c r="D5" s="6"/>
      <c r="E5" s="7"/>
      <c r="F5" s="6"/>
      <c r="G5" s="6"/>
      <c r="H5" s="6"/>
      <c r="I5" s="8"/>
      <c r="J5" s="9"/>
    </row>
    <row r="6" spans="1:10" ht="16.5" x14ac:dyDescent="0.35">
      <c r="A6" s="10"/>
      <c r="B6" s="11" t="s">
        <v>20</v>
      </c>
      <c r="C6" s="12" t="s">
        <v>22</v>
      </c>
      <c r="D6" s="12" t="s">
        <v>21</v>
      </c>
      <c r="E6" s="10">
        <v>1</v>
      </c>
      <c r="F6" s="10">
        <v>25.89</v>
      </c>
      <c r="G6" s="10"/>
      <c r="H6" s="10">
        <v>2.6</v>
      </c>
      <c r="I6" s="10">
        <f>E6*F6*H6</f>
        <v>67.314000000000007</v>
      </c>
      <c r="J6" s="10"/>
    </row>
    <row r="7" spans="1:10" ht="16.5" x14ac:dyDescent="0.35">
      <c r="A7" s="10"/>
      <c r="B7" s="11"/>
      <c r="C7" s="12" t="s">
        <v>23</v>
      </c>
      <c r="D7" s="12" t="s">
        <v>21</v>
      </c>
      <c r="E7" s="10">
        <v>2</v>
      </c>
      <c r="F7" s="10">
        <f>10.3</f>
        <v>10.3</v>
      </c>
      <c r="G7" s="10"/>
      <c r="H7" s="10">
        <v>2.6</v>
      </c>
      <c r="I7" s="10">
        <f t="shared" ref="I7:I13" si="0">E7*F7*H7</f>
        <v>53.56</v>
      </c>
      <c r="J7" s="10"/>
    </row>
    <row r="8" spans="1:10" ht="16.5" x14ac:dyDescent="0.35">
      <c r="A8" s="10"/>
      <c r="B8" s="11"/>
      <c r="C8" s="12" t="s">
        <v>24</v>
      </c>
      <c r="D8" s="12" t="s">
        <v>21</v>
      </c>
      <c r="E8" s="10">
        <v>2</v>
      </c>
      <c r="F8" s="10">
        <f>1.18</f>
        <v>1.18</v>
      </c>
      <c r="G8" s="10"/>
      <c r="H8" s="10">
        <v>2.6</v>
      </c>
      <c r="I8" s="10">
        <f t="shared" si="0"/>
        <v>6.1360000000000001</v>
      </c>
      <c r="J8" s="10"/>
    </row>
    <row r="9" spans="1:10" ht="16.5" x14ac:dyDescent="0.35">
      <c r="A9" s="10"/>
      <c r="B9" s="11"/>
      <c r="C9" s="12" t="s">
        <v>25</v>
      </c>
      <c r="D9" s="12" t="s">
        <v>21</v>
      </c>
      <c r="E9" s="10">
        <v>1</v>
      </c>
      <c r="F9" s="10">
        <v>7.89</v>
      </c>
      <c r="G9" s="10"/>
      <c r="H9" s="10">
        <v>2.6</v>
      </c>
      <c r="I9" s="10">
        <f t="shared" si="0"/>
        <v>20.513999999999999</v>
      </c>
      <c r="J9" s="10"/>
    </row>
    <row r="10" spans="1:10" ht="16.5" x14ac:dyDescent="0.35">
      <c r="A10" s="10"/>
      <c r="B10" s="11"/>
      <c r="C10" s="12" t="s">
        <v>26</v>
      </c>
      <c r="D10" s="12" t="s">
        <v>21</v>
      </c>
      <c r="E10" s="10">
        <v>2</v>
      </c>
      <c r="F10" s="10">
        <v>7.5</v>
      </c>
      <c r="G10" s="10"/>
      <c r="H10" s="10">
        <v>2.6</v>
      </c>
      <c r="I10" s="10">
        <f t="shared" si="0"/>
        <v>39</v>
      </c>
      <c r="J10" s="10"/>
    </row>
    <row r="11" spans="1:10" ht="16.5" x14ac:dyDescent="0.35">
      <c r="A11" s="10"/>
      <c r="B11" s="11"/>
      <c r="C11" s="12" t="s">
        <v>27</v>
      </c>
      <c r="D11" s="12" t="s">
        <v>21</v>
      </c>
      <c r="E11" s="10">
        <v>2</v>
      </c>
      <c r="F11" s="10">
        <v>8.24</v>
      </c>
      <c r="G11" s="10"/>
      <c r="H11" s="10">
        <v>2.6</v>
      </c>
      <c r="I11" s="10">
        <f t="shared" si="0"/>
        <v>42.848000000000006</v>
      </c>
      <c r="J11" s="10"/>
    </row>
    <row r="12" spans="1:10" ht="16.5" x14ac:dyDescent="0.35">
      <c r="A12" s="10"/>
      <c r="B12" s="11"/>
      <c r="C12" s="12" t="s">
        <v>27</v>
      </c>
      <c r="D12" s="12" t="s">
        <v>21</v>
      </c>
      <c r="E12" s="10">
        <v>2</v>
      </c>
      <c r="F12" s="10">
        <v>3.78</v>
      </c>
      <c r="G12" s="10"/>
      <c r="H12" s="10">
        <v>2.6</v>
      </c>
      <c r="I12" s="10">
        <f t="shared" si="0"/>
        <v>19.655999999999999</v>
      </c>
      <c r="J12" s="10"/>
    </row>
    <row r="13" spans="1:10" ht="16.5" x14ac:dyDescent="0.35">
      <c r="A13" s="10"/>
      <c r="B13" s="11"/>
      <c r="C13" s="12" t="s">
        <v>28</v>
      </c>
      <c r="D13" s="12" t="s">
        <v>21</v>
      </c>
      <c r="E13" s="10">
        <v>1</v>
      </c>
      <c r="F13" s="10">
        <v>26</v>
      </c>
      <c r="G13" s="10"/>
      <c r="H13" s="10">
        <v>0.5</v>
      </c>
      <c r="I13" s="10">
        <f t="shared" si="0"/>
        <v>13</v>
      </c>
      <c r="J13" s="10"/>
    </row>
    <row r="14" spans="1:10" x14ac:dyDescent="0.35">
      <c r="A14" s="68" t="s">
        <v>7</v>
      </c>
      <c r="B14" s="68"/>
      <c r="C14" s="68"/>
      <c r="D14" s="68"/>
      <c r="E14" s="68"/>
      <c r="F14" s="68"/>
      <c r="G14" s="68"/>
      <c r="H14" s="68"/>
      <c r="I14" s="16">
        <f>SUM(I6:I13)</f>
        <v>262.02800000000002</v>
      </c>
      <c r="J14" s="17"/>
    </row>
    <row r="15" spans="1:10" x14ac:dyDescent="0.35">
      <c r="A15" s="15"/>
      <c r="B15" s="15"/>
      <c r="C15" s="15"/>
      <c r="D15" s="15"/>
      <c r="E15" s="15"/>
      <c r="F15" s="15"/>
      <c r="G15" s="15"/>
      <c r="H15" s="15"/>
      <c r="I15" s="16"/>
      <c r="J15" s="17"/>
    </row>
    <row r="16" spans="1:10" x14ac:dyDescent="0.35">
      <c r="A16" s="4">
        <v>2</v>
      </c>
      <c r="B16" s="5" t="s">
        <v>78</v>
      </c>
      <c r="C16" s="6"/>
      <c r="D16" s="6"/>
      <c r="E16" s="7"/>
      <c r="F16" s="6"/>
      <c r="G16" s="6"/>
      <c r="H16" s="6"/>
      <c r="I16" s="8"/>
      <c r="J16" s="9"/>
    </row>
    <row r="17" spans="1:13" ht="16.5" x14ac:dyDescent="0.35">
      <c r="A17" s="10"/>
      <c r="B17" s="11" t="s">
        <v>20</v>
      </c>
      <c r="C17" s="12" t="s">
        <v>22</v>
      </c>
      <c r="D17" s="12" t="s">
        <v>21</v>
      </c>
      <c r="E17" s="10">
        <v>1</v>
      </c>
      <c r="F17" s="10">
        <v>25.89</v>
      </c>
      <c r="G17" s="10"/>
      <c r="H17" s="10">
        <v>2.6</v>
      </c>
      <c r="I17" s="10">
        <f>E17*F17*H17</f>
        <v>67.314000000000007</v>
      </c>
      <c r="J17" s="10"/>
    </row>
    <row r="18" spans="1:13" ht="16.5" x14ac:dyDescent="0.35">
      <c r="A18" s="10"/>
      <c r="B18" s="11"/>
      <c r="C18" s="12" t="s">
        <v>23</v>
      </c>
      <c r="D18" s="12" t="s">
        <v>21</v>
      </c>
      <c r="E18" s="10">
        <v>2</v>
      </c>
      <c r="F18" s="10">
        <f>10.3</f>
        <v>10.3</v>
      </c>
      <c r="G18" s="10"/>
      <c r="H18" s="10">
        <v>2.6</v>
      </c>
      <c r="I18" s="10">
        <f t="shared" ref="I18:I24" si="1">E18*F18*H18</f>
        <v>53.56</v>
      </c>
      <c r="J18" s="10"/>
      <c r="M18">
        <f>0.5+0.15+0.12+1.28</f>
        <v>2.0499999999999998</v>
      </c>
    </row>
    <row r="19" spans="1:13" ht="16.5" x14ac:dyDescent="0.35">
      <c r="A19" s="10"/>
      <c r="B19" s="11"/>
      <c r="C19" s="12" t="s">
        <v>24</v>
      </c>
      <c r="D19" s="12" t="s">
        <v>21</v>
      </c>
      <c r="E19" s="10">
        <v>2</v>
      </c>
      <c r="F19" s="10">
        <f>1.18</f>
        <v>1.18</v>
      </c>
      <c r="G19" s="10"/>
      <c r="H19" s="10">
        <v>2.6</v>
      </c>
      <c r="I19" s="10">
        <f t="shared" si="1"/>
        <v>6.1360000000000001</v>
      </c>
      <c r="J19" s="10"/>
    </row>
    <row r="20" spans="1:13" ht="16.5" x14ac:dyDescent="0.35">
      <c r="A20" s="10"/>
      <c r="B20" s="11"/>
      <c r="C20" s="12" t="s">
        <v>25</v>
      </c>
      <c r="D20" s="12" t="s">
        <v>21</v>
      </c>
      <c r="E20" s="10">
        <v>1</v>
      </c>
      <c r="F20" s="10">
        <v>7.89</v>
      </c>
      <c r="G20" s="10"/>
      <c r="H20" s="10">
        <v>2.6</v>
      </c>
      <c r="I20" s="10">
        <f t="shared" si="1"/>
        <v>20.513999999999999</v>
      </c>
      <c r="J20" s="10"/>
    </row>
    <row r="21" spans="1:13" ht="16.5" x14ac:dyDescent="0.35">
      <c r="A21" s="10"/>
      <c r="B21" s="11"/>
      <c r="C21" s="12" t="s">
        <v>26</v>
      </c>
      <c r="D21" s="12" t="s">
        <v>21</v>
      </c>
      <c r="E21" s="10">
        <v>2</v>
      </c>
      <c r="F21" s="10">
        <v>7.5</v>
      </c>
      <c r="G21" s="10"/>
      <c r="H21" s="10">
        <v>2.6</v>
      </c>
      <c r="I21" s="10">
        <f t="shared" si="1"/>
        <v>39</v>
      </c>
      <c r="J21" s="10"/>
    </row>
    <row r="22" spans="1:13" ht="16.5" x14ac:dyDescent="0.35">
      <c r="A22" s="10"/>
      <c r="B22" s="11"/>
      <c r="C22" s="12" t="s">
        <v>27</v>
      </c>
      <c r="D22" s="12" t="s">
        <v>21</v>
      </c>
      <c r="E22" s="10">
        <v>2</v>
      </c>
      <c r="F22" s="10">
        <v>8.24</v>
      </c>
      <c r="G22" s="10"/>
      <c r="H22" s="10">
        <v>2.6</v>
      </c>
      <c r="I22" s="10">
        <f t="shared" si="1"/>
        <v>42.848000000000006</v>
      </c>
      <c r="J22" s="10"/>
    </row>
    <row r="23" spans="1:13" ht="16.5" x14ac:dyDescent="0.35">
      <c r="A23" s="10"/>
      <c r="B23" s="11"/>
      <c r="C23" s="12" t="s">
        <v>27</v>
      </c>
      <c r="D23" s="12" t="s">
        <v>21</v>
      </c>
      <c r="E23" s="10">
        <v>2</v>
      </c>
      <c r="F23" s="10">
        <v>3.78</v>
      </c>
      <c r="G23" s="10"/>
      <c r="H23" s="10">
        <v>2.6</v>
      </c>
      <c r="I23" s="10">
        <f t="shared" si="1"/>
        <v>19.655999999999999</v>
      </c>
      <c r="J23" s="10"/>
    </row>
    <row r="24" spans="1:13" ht="16.5" x14ac:dyDescent="0.35">
      <c r="A24" s="10"/>
      <c r="B24" s="11"/>
      <c r="C24" s="12" t="s">
        <v>28</v>
      </c>
      <c r="D24" s="12" t="s">
        <v>21</v>
      </c>
      <c r="E24" s="10">
        <v>1</v>
      </c>
      <c r="F24" s="10">
        <v>101</v>
      </c>
      <c r="G24" s="10"/>
      <c r="H24">
        <f>0.5+0.15+0.12+1.28+0.5</f>
        <v>2.5499999999999998</v>
      </c>
      <c r="I24" s="10">
        <f t="shared" si="1"/>
        <v>257.54999999999995</v>
      </c>
      <c r="J24" s="10"/>
    </row>
    <row r="25" spans="1:13" x14ac:dyDescent="0.35">
      <c r="A25" s="68" t="s">
        <v>7</v>
      </c>
      <c r="B25" s="68"/>
      <c r="C25" s="68"/>
      <c r="D25" s="68"/>
      <c r="E25" s="68"/>
      <c r="F25" s="68"/>
      <c r="G25" s="68"/>
      <c r="H25" s="68"/>
      <c r="I25" s="16">
        <f>SUM(I17:I24)</f>
        <v>506.57799999999997</v>
      </c>
      <c r="J25" s="17"/>
    </row>
    <row r="26" spans="1:13" x14ac:dyDescent="0.35">
      <c r="A26" s="4">
        <v>2</v>
      </c>
      <c r="B26" s="5" t="s">
        <v>13</v>
      </c>
      <c r="C26" s="6"/>
      <c r="D26" s="6"/>
      <c r="E26" s="7"/>
      <c r="F26" s="6"/>
      <c r="G26" s="6"/>
      <c r="H26" s="6"/>
      <c r="I26" s="8"/>
      <c r="J26" s="9"/>
    </row>
    <row r="27" spans="1:13" ht="16.5" x14ac:dyDescent="0.35">
      <c r="A27" s="10"/>
      <c r="B27" s="11" t="s">
        <v>32</v>
      </c>
      <c r="C27" s="12" t="s">
        <v>30</v>
      </c>
      <c r="D27" s="12" t="s">
        <v>21</v>
      </c>
      <c r="E27" s="10">
        <v>1</v>
      </c>
      <c r="F27" s="10">
        <f>4.39+3.38+1</f>
        <v>8.77</v>
      </c>
      <c r="G27" s="10">
        <v>1.25</v>
      </c>
      <c r="H27" s="10"/>
      <c r="I27" s="10">
        <f>E27*F27*G27</f>
        <v>10.962499999999999</v>
      </c>
      <c r="J27" s="10"/>
    </row>
    <row r="28" spans="1:13" ht="16.5" x14ac:dyDescent="0.35">
      <c r="A28" s="10"/>
      <c r="B28" s="11"/>
      <c r="C28" s="12" t="s">
        <v>31</v>
      </c>
      <c r="D28" s="12" t="s">
        <v>21</v>
      </c>
      <c r="E28" s="10">
        <v>1</v>
      </c>
      <c r="F28" s="10">
        <v>4.41</v>
      </c>
      <c r="G28" s="10">
        <v>0.5</v>
      </c>
      <c r="H28" s="10"/>
      <c r="I28" s="10">
        <f t="shared" ref="I28:I37" si="2">E28*F28*G28</f>
        <v>2.2050000000000001</v>
      </c>
      <c r="J28" s="10"/>
    </row>
    <row r="29" spans="1:13" ht="16.5" x14ac:dyDescent="0.35">
      <c r="A29" s="10"/>
      <c r="B29" s="11"/>
      <c r="C29" s="12" t="s">
        <v>33</v>
      </c>
      <c r="D29" s="12" t="s">
        <v>21</v>
      </c>
      <c r="E29" s="10">
        <v>1</v>
      </c>
      <c r="F29" s="10">
        <v>3</v>
      </c>
      <c r="G29" s="10">
        <v>0.5</v>
      </c>
      <c r="H29" s="10"/>
      <c r="I29" s="10">
        <f t="shared" si="2"/>
        <v>1.5</v>
      </c>
      <c r="J29" s="10"/>
    </row>
    <row r="30" spans="1:13" ht="16.5" x14ac:dyDescent="0.35">
      <c r="A30" s="10"/>
      <c r="B30" s="11"/>
      <c r="C30" s="12" t="s">
        <v>35</v>
      </c>
      <c r="D30" s="12" t="s">
        <v>21</v>
      </c>
      <c r="E30" s="10">
        <v>1</v>
      </c>
      <c r="F30" s="10">
        <f>3.21*2</f>
        <v>6.42</v>
      </c>
      <c r="G30" s="10">
        <v>2</v>
      </c>
      <c r="H30" s="10"/>
      <c r="I30" s="10">
        <f t="shared" si="2"/>
        <v>12.84</v>
      </c>
      <c r="J30" s="10"/>
    </row>
    <row r="31" spans="1:13" ht="16.5" x14ac:dyDescent="0.35">
      <c r="A31" s="10"/>
      <c r="B31" s="11"/>
      <c r="C31" s="12" t="s">
        <v>34</v>
      </c>
      <c r="D31" s="12" t="s">
        <v>21</v>
      </c>
      <c r="E31" s="10">
        <v>1</v>
      </c>
      <c r="F31" s="10">
        <f>3.2+3.45</f>
        <v>6.65</v>
      </c>
      <c r="G31" s="10">
        <v>2.5</v>
      </c>
      <c r="H31" s="10"/>
      <c r="I31" s="10">
        <f t="shared" si="2"/>
        <v>16.625</v>
      </c>
      <c r="J31" s="10"/>
    </row>
    <row r="32" spans="1:13" ht="16.5" x14ac:dyDescent="0.35">
      <c r="A32" s="10"/>
      <c r="B32" s="11"/>
      <c r="C32" s="12" t="s">
        <v>36</v>
      </c>
      <c r="D32" s="12" t="s">
        <v>21</v>
      </c>
      <c r="E32" s="10">
        <v>1</v>
      </c>
      <c r="F32" s="10">
        <v>3</v>
      </c>
      <c r="G32" s="10">
        <v>0.5</v>
      </c>
      <c r="H32" s="10"/>
      <c r="I32" s="10">
        <f t="shared" si="2"/>
        <v>1.5</v>
      </c>
      <c r="J32" s="10"/>
    </row>
    <row r="33" spans="1:10" ht="16.5" x14ac:dyDescent="0.35">
      <c r="A33" s="10"/>
      <c r="B33" s="11"/>
      <c r="C33" s="12" t="s">
        <v>37</v>
      </c>
      <c r="D33" s="12" t="s">
        <v>21</v>
      </c>
      <c r="E33" s="10">
        <v>1</v>
      </c>
      <c r="F33" s="10">
        <v>0.5</v>
      </c>
      <c r="G33" s="10">
        <v>0.5</v>
      </c>
      <c r="H33" s="10"/>
      <c r="I33" s="10">
        <f t="shared" si="2"/>
        <v>0.25</v>
      </c>
      <c r="J33" s="10"/>
    </row>
    <row r="34" spans="1:10" ht="16.5" x14ac:dyDescent="0.35">
      <c r="A34" s="10"/>
      <c r="B34" s="11"/>
      <c r="C34" s="12" t="s">
        <v>38</v>
      </c>
      <c r="D34" s="12" t="s">
        <v>21</v>
      </c>
      <c r="E34" s="10">
        <v>1</v>
      </c>
      <c r="F34" s="10">
        <v>1</v>
      </c>
      <c r="G34" s="10">
        <v>2.5</v>
      </c>
      <c r="H34" s="10"/>
      <c r="I34" s="10">
        <f t="shared" si="2"/>
        <v>2.5</v>
      </c>
      <c r="J34" s="10"/>
    </row>
    <row r="35" spans="1:10" ht="16.5" x14ac:dyDescent="0.35">
      <c r="A35" s="10"/>
      <c r="B35" s="11"/>
      <c r="C35" s="12" t="s">
        <v>29</v>
      </c>
      <c r="D35" s="12" t="s">
        <v>21</v>
      </c>
      <c r="E35" s="10">
        <v>1</v>
      </c>
      <c r="F35" s="10">
        <v>2</v>
      </c>
      <c r="G35" s="10">
        <v>0.5</v>
      </c>
      <c r="H35" s="10"/>
      <c r="I35" s="10">
        <f t="shared" si="2"/>
        <v>1</v>
      </c>
      <c r="J35" s="10"/>
    </row>
    <row r="36" spans="1:10" ht="16.5" x14ac:dyDescent="0.35">
      <c r="A36" s="10"/>
      <c r="B36" s="11"/>
      <c r="C36" s="12" t="s">
        <v>39</v>
      </c>
      <c r="D36" s="12" t="s">
        <v>21</v>
      </c>
      <c r="E36" s="10">
        <v>1</v>
      </c>
      <c r="F36" s="10">
        <f>2+1.5+2+4</f>
        <v>9.5</v>
      </c>
      <c r="G36" s="10">
        <v>2.5</v>
      </c>
      <c r="H36" s="10"/>
      <c r="I36" s="10">
        <f t="shared" si="2"/>
        <v>23.75</v>
      </c>
      <c r="J36" s="10"/>
    </row>
    <row r="37" spans="1:10" ht="16.5" x14ac:dyDescent="0.35">
      <c r="A37" s="10"/>
      <c r="B37" s="11"/>
      <c r="C37" s="12" t="s">
        <v>40</v>
      </c>
      <c r="D37" s="12" t="s">
        <v>21</v>
      </c>
      <c r="E37" s="10">
        <v>1</v>
      </c>
      <c r="F37" s="10">
        <v>5.16</v>
      </c>
      <c r="G37" s="10">
        <v>1.2</v>
      </c>
      <c r="H37" s="10"/>
      <c r="I37" s="10">
        <f t="shared" si="2"/>
        <v>6.1920000000000002</v>
      </c>
      <c r="J37" s="10"/>
    </row>
    <row r="38" spans="1:10" x14ac:dyDescent="0.35">
      <c r="A38" s="68" t="s">
        <v>7</v>
      </c>
      <c r="B38" s="68"/>
      <c r="C38" s="68"/>
      <c r="D38" s="68"/>
      <c r="E38" s="68"/>
      <c r="F38" s="68"/>
      <c r="G38" s="68"/>
      <c r="H38" s="68"/>
      <c r="I38" s="16">
        <f>SUM(I27:I37)</f>
        <v>79.3245</v>
      </c>
      <c r="J38" s="17"/>
    </row>
    <row r="39" spans="1:10" ht="16.5" x14ac:dyDescent="0.35">
      <c r="A39" s="10"/>
      <c r="B39" s="11" t="s">
        <v>85</v>
      </c>
      <c r="C39" s="12" t="s">
        <v>31</v>
      </c>
      <c r="D39" s="12" t="s">
        <v>21</v>
      </c>
      <c r="E39" s="10">
        <v>1</v>
      </c>
      <c r="F39" s="10">
        <v>2</v>
      </c>
      <c r="G39" s="10">
        <v>1</v>
      </c>
      <c r="H39" s="10"/>
      <c r="I39" s="10">
        <f t="shared" ref="I39:I51" si="3">E39*F39*G39</f>
        <v>2</v>
      </c>
      <c r="J39" s="10"/>
    </row>
    <row r="40" spans="1:10" ht="16.5" x14ac:dyDescent="0.35">
      <c r="A40" s="10"/>
      <c r="B40" s="11"/>
      <c r="C40" s="12" t="s">
        <v>33</v>
      </c>
      <c r="D40" s="12" t="s">
        <v>21</v>
      </c>
      <c r="E40" s="10">
        <v>1</v>
      </c>
      <c r="F40" s="10">
        <v>4.4000000000000004</v>
      </c>
      <c r="G40" s="10">
        <v>3</v>
      </c>
      <c r="H40" s="10"/>
      <c r="I40" s="10">
        <f t="shared" si="3"/>
        <v>13.200000000000001</v>
      </c>
      <c r="J40" s="10"/>
    </row>
    <row r="41" spans="1:10" ht="16.5" x14ac:dyDescent="0.35">
      <c r="A41" s="10"/>
      <c r="B41" s="11"/>
      <c r="C41" s="12" t="s">
        <v>35</v>
      </c>
      <c r="D41" s="12" t="s">
        <v>21</v>
      </c>
      <c r="E41" s="10">
        <v>1</v>
      </c>
      <c r="F41" s="10">
        <v>3</v>
      </c>
      <c r="G41" s="10">
        <v>3</v>
      </c>
      <c r="H41" s="10"/>
      <c r="I41" s="10">
        <f t="shared" si="3"/>
        <v>9</v>
      </c>
      <c r="J41" s="10"/>
    </row>
    <row r="42" spans="1:10" ht="16.5" x14ac:dyDescent="0.35">
      <c r="A42" s="10"/>
      <c r="B42" s="11"/>
      <c r="C42" s="12" t="s">
        <v>34</v>
      </c>
      <c r="D42" s="12" t="s">
        <v>21</v>
      </c>
      <c r="E42" s="10">
        <v>1</v>
      </c>
      <c r="F42" s="10">
        <v>3</v>
      </c>
      <c r="G42" s="10">
        <v>2</v>
      </c>
      <c r="H42" s="10"/>
      <c r="I42" s="10">
        <f t="shared" si="3"/>
        <v>6</v>
      </c>
      <c r="J42" s="10"/>
    </row>
    <row r="43" spans="1:10" ht="16.5" x14ac:dyDescent="0.35">
      <c r="A43" s="10"/>
      <c r="B43" s="11"/>
      <c r="C43" s="12" t="s">
        <v>36</v>
      </c>
      <c r="D43" s="12" t="s">
        <v>21</v>
      </c>
      <c r="E43" s="10">
        <v>1</v>
      </c>
      <c r="F43" s="10">
        <v>1</v>
      </c>
      <c r="G43" s="10">
        <v>1</v>
      </c>
      <c r="H43" s="10"/>
      <c r="I43" s="10">
        <f t="shared" si="3"/>
        <v>1</v>
      </c>
      <c r="J43" s="10"/>
    </row>
    <row r="44" spans="1:10" ht="16.5" x14ac:dyDescent="0.35">
      <c r="A44" s="10"/>
      <c r="B44" s="11"/>
      <c r="C44" s="12" t="s">
        <v>84</v>
      </c>
      <c r="D44" s="12" t="s">
        <v>21</v>
      </c>
      <c r="E44" s="10">
        <v>1</v>
      </c>
      <c r="F44" s="10">
        <v>3</v>
      </c>
      <c r="G44" s="10">
        <v>2</v>
      </c>
      <c r="H44" s="10"/>
      <c r="I44" s="10">
        <f t="shared" si="3"/>
        <v>6</v>
      </c>
      <c r="J44" s="10"/>
    </row>
    <row r="45" spans="1:10" ht="16.5" x14ac:dyDescent="0.35">
      <c r="A45" s="10"/>
      <c r="B45" s="11"/>
      <c r="C45" s="12" t="s">
        <v>83</v>
      </c>
      <c r="D45" s="12" t="s">
        <v>21</v>
      </c>
      <c r="E45" s="10">
        <v>1</v>
      </c>
      <c r="F45" s="10">
        <v>2</v>
      </c>
      <c r="G45" s="10">
        <v>2.5</v>
      </c>
      <c r="H45" s="10"/>
      <c r="I45" s="10">
        <f t="shared" ref="I45" si="4">E45*F45*G45</f>
        <v>5</v>
      </c>
      <c r="J45" s="10"/>
    </row>
    <row r="46" spans="1:10" ht="16.5" x14ac:dyDescent="0.35">
      <c r="A46" s="10"/>
      <c r="B46" s="11"/>
      <c r="C46" s="12" t="s">
        <v>37</v>
      </c>
      <c r="D46" s="12" t="s">
        <v>21</v>
      </c>
      <c r="E46" s="10">
        <v>1</v>
      </c>
      <c r="F46" s="10">
        <v>1.5</v>
      </c>
      <c r="G46" s="10">
        <v>3.5</v>
      </c>
      <c r="H46" s="10"/>
      <c r="I46" s="10">
        <f t="shared" si="3"/>
        <v>5.25</v>
      </c>
      <c r="J46" s="10"/>
    </row>
    <row r="47" spans="1:10" ht="16.5" x14ac:dyDescent="0.35">
      <c r="A47" s="10"/>
      <c r="B47" s="11"/>
      <c r="C47" s="12" t="s">
        <v>38</v>
      </c>
      <c r="D47" s="12" t="s">
        <v>21</v>
      </c>
      <c r="E47" s="10">
        <v>1</v>
      </c>
      <c r="F47" s="10">
        <v>2</v>
      </c>
      <c r="G47" s="10">
        <v>5</v>
      </c>
      <c r="H47" s="10"/>
      <c r="I47" s="10">
        <f t="shared" si="3"/>
        <v>10</v>
      </c>
      <c r="J47" s="10"/>
    </row>
    <row r="48" spans="1:10" ht="16.5" x14ac:dyDescent="0.35">
      <c r="A48" s="10"/>
      <c r="B48" s="11"/>
      <c r="C48" s="12" t="s">
        <v>29</v>
      </c>
      <c r="D48" s="12" t="s">
        <v>21</v>
      </c>
      <c r="E48" s="10">
        <v>1</v>
      </c>
      <c r="F48" s="10">
        <v>4</v>
      </c>
      <c r="G48" s="10">
        <v>2</v>
      </c>
      <c r="H48" s="10"/>
      <c r="I48" s="10">
        <f t="shared" si="3"/>
        <v>8</v>
      </c>
      <c r="J48" s="10"/>
    </row>
    <row r="49" spans="1:10" ht="16.5" x14ac:dyDescent="0.35">
      <c r="A49" s="10"/>
      <c r="B49" s="11"/>
      <c r="C49" s="12" t="s">
        <v>39</v>
      </c>
      <c r="D49" s="12" t="s">
        <v>21</v>
      </c>
      <c r="E49" s="10">
        <v>1</v>
      </c>
      <c r="F49" s="10">
        <v>2</v>
      </c>
      <c r="G49" s="10">
        <v>2.5</v>
      </c>
      <c r="H49" s="10"/>
      <c r="I49" s="10">
        <f t="shared" si="3"/>
        <v>5</v>
      </c>
      <c r="J49" s="10"/>
    </row>
    <row r="50" spans="1:10" ht="16.5" x14ac:dyDescent="0.35">
      <c r="A50" s="10"/>
      <c r="B50" s="11"/>
      <c r="C50" s="12" t="s">
        <v>40</v>
      </c>
      <c r="D50" s="12" t="s">
        <v>21</v>
      </c>
      <c r="E50" s="10">
        <v>1</v>
      </c>
      <c r="F50" s="10">
        <v>1</v>
      </c>
      <c r="G50" s="10">
        <v>1</v>
      </c>
      <c r="H50" s="10"/>
      <c r="I50" s="10">
        <f t="shared" si="3"/>
        <v>1</v>
      </c>
      <c r="J50" s="10"/>
    </row>
    <row r="51" spans="1:10" ht="16.5" x14ac:dyDescent="0.35">
      <c r="A51" s="10"/>
      <c r="B51" s="11"/>
      <c r="C51" s="12" t="s">
        <v>86</v>
      </c>
      <c r="D51" s="12" t="s">
        <v>21</v>
      </c>
      <c r="E51" s="10">
        <v>1</v>
      </c>
      <c r="F51" s="10">
        <v>3</v>
      </c>
      <c r="G51" s="10">
        <v>1.5</v>
      </c>
      <c r="H51" s="10"/>
      <c r="I51" s="10">
        <f t="shared" si="3"/>
        <v>4.5</v>
      </c>
      <c r="J51" s="10"/>
    </row>
    <row r="52" spans="1:10" x14ac:dyDescent="0.35">
      <c r="A52" s="68" t="s">
        <v>7</v>
      </c>
      <c r="B52" s="68"/>
      <c r="C52" s="68"/>
      <c r="D52" s="68"/>
      <c r="E52" s="68"/>
      <c r="F52" s="68"/>
      <c r="G52" s="68"/>
      <c r="H52" s="68"/>
      <c r="I52" s="16">
        <f>SUM(I39:I51)</f>
        <v>75.95</v>
      </c>
      <c r="J52" s="17"/>
    </row>
    <row r="53" spans="1:10" x14ac:dyDescent="0.35">
      <c r="A53" s="4">
        <v>3</v>
      </c>
      <c r="B53" s="5" t="s">
        <v>87</v>
      </c>
      <c r="C53" s="6"/>
      <c r="D53" s="6"/>
      <c r="E53" s="7"/>
      <c r="F53" s="6"/>
      <c r="G53" s="6"/>
      <c r="H53" s="6"/>
      <c r="I53" s="8"/>
      <c r="J53" s="9"/>
    </row>
    <row r="54" spans="1:10" ht="16.5" x14ac:dyDescent="0.35">
      <c r="A54" s="10"/>
      <c r="B54" s="11" t="s">
        <v>88</v>
      </c>
      <c r="C54" s="12" t="s">
        <v>29</v>
      </c>
      <c r="D54" s="12" t="s">
        <v>21</v>
      </c>
      <c r="E54" s="10">
        <v>1</v>
      </c>
      <c r="F54" s="10">
        <f>3.91*2+4.77</f>
        <v>12.59</v>
      </c>
      <c r="G54" s="10">
        <v>2.5</v>
      </c>
      <c r="H54" s="10"/>
      <c r="I54" s="10">
        <f>E54*F54*G54</f>
        <v>31.475000000000001</v>
      </c>
      <c r="J54" s="10"/>
    </row>
    <row r="55" spans="1:10" ht="16.5" x14ac:dyDescent="0.35">
      <c r="A55" s="10"/>
      <c r="B55" s="11"/>
      <c r="C55" s="12" t="s">
        <v>39</v>
      </c>
      <c r="D55" s="12" t="s">
        <v>21</v>
      </c>
      <c r="E55" s="10">
        <v>1</v>
      </c>
      <c r="F55" s="10">
        <f>4.05*2+7.08*2</f>
        <v>22.259999999999998</v>
      </c>
      <c r="G55" s="10">
        <v>2.5</v>
      </c>
      <c r="H55" s="10"/>
      <c r="I55" s="10">
        <f t="shared" ref="I55:I63" si="5">E55*F55*G55</f>
        <v>55.649999999999991</v>
      </c>
      <c r="J55" s="10"/>
    </row>
    <row r="56" spans="1:10" ht="16.5" x14ac:dyDescent="0.35">
      <c r="A56" s="10"/>
      <c r="B56" s="11"/>
      <c r="C56" s="12" t="s">
        <v>38</v>
      </c>
      <c r="D56" s="12" t="s">
        <v>21</v>
      </c>
      <c r="E56" s="10">
        <v>1</v>
      </c>
      <c r="F56" s="10">
        <f>9.53*2+1.89</f>
        <v>20.95</v>
      </c>
      <c r="G56" s="10">
        <v>2.5</v>
      </c>
      <c r="H56" s="10"/>
      <c r="I56" s="10">
        <f t="shared" si="5"/>
        <v>52.375</v>
      </c>
      <c r="J56" s="10"/>
    </row>
    <row r="57" spans="1:10" ht="16.5" x14ac:dyDescent="0.35">
      <c r="A57" s="10"/>
      <c r="B57" s="11"/>
      <c r="C57" s="12" t="s">
        <v>37</v>
      </c>
      <c r="D57" s="12" t="s">
        <v>21</v>
      </c>
      <c r="E57" s="10">
        <v>1</v>
      </c>
      <c r="F57" s="10">
        <f>3.45*2+3.37*2</f>
        <v>13.64</v>
      </c>
      <c r="G57" s="10">
        <v>2.5</v>
      </c>
      <c r="H57" s="10"/>
      <c r="I57" s="10">
        <f t="shared" si="5"/>
        <v>34.1</v>
      </c>
      <c r="J57" s="10"/>
    </row>
    <row r="58" spans="1:10" ht="16.5" x14ac:dyDescent="0.35">
      <c r="A58" s="10"/>
      <c r="B58" s="11"/>
      <c r="C58" s="12" t="s">
        <v>34</v>
      </c>
      <c r="D58" s="12" t="s">
        <v>21</v>
      </c>
      <c r="E58" s="10">
        <v>1</v>
      </c>
      <c r="F58" s="10">
        <f>3.5*2+4*2</f>
        <v>15</v>
      </c>
      <c r="G58" s="10">
        <v>2.5</v>
      </c>
      <c r="H58" s="10"/>
      <c r="I58" s="10">
        <f t="shared" si="5"/>
        <v>37.5</v>
      </c>
      <c r="J58" s="10"/>
    </row>
    <row r="59" spans="1:10" ht="16.5" x14ac:dyDescent="0.35">
      <c r="A59" s="10"/>
      <c r="B59" s="11"/>
      <c r="C59" s="12" t="s">
        <v>36</v>
      </c>
      <c r="D59" s="12" t="s">
        <v>21</v>
      </c>
      <c r="E59" s="10">
        <v>1</v>
      </c>
      <c r="F59" s="10">
        <f>5.45*2+6.66*2</f>
        <v>24.22</v>
      </c>
      <c r="G59" s="10">
        <v>2.5</v>
      </c>
      <c r="H59" s="10"/>
      <c r="I59" s="10">
        <f t="shared" si="5"/>
        <v>60.55</v>
      </c>
      <c r="J59" s="10"/>
    </row>
    <row r="60" spans="1:10" ht="16.5" x14ac:dyDescent="0.35">
      <c r="A60" s="10"/>
      <c r="B60" s="11"/>
      <c r="C60" s="12" t="s">
        <v>35</v>
      </c>
      <c r="D60" s="12" t="s">
        <v>21</v>
      </c>
      <c r="E60" s="10">
        <v>1</v>
      </c>
      <c r="F60" s="10">
        <f>3.5*2+3.21*2</f>
        <v>13.42</v>
      </c>
      <c r="G60" s="10">
        <v>2.5</v>
      </c>
      <c r="H60" s="10"/>
      <c r="I60" s="10">
        <f t="shared" si="5"/>
        <v>33.549999999999997</v>
      </c>
      <c r="J60" s="10"/>
    </row>
    <row r="61" spans="1:10" ht="16.5" x14ac:dyDescent="0.35">
      <c r="A61" s="10"/>
      <c r="B61" s="11"/>
      <c r="C61" s="12" t="s">
        <v>33</v>
      </c>
      <c r="D61" s="12" t="s">
        <v>21</v>
      </c>
      <c r="E61" s="10">
        <v>1</v>
      </c>
      <c r="F61" s="10">
        <f>4.5*2+3*2</f>
        <v>15</v>
      </c>
      <c r="G61" s="10">
        <v>2.5</v>
      </c>
      <c r="H61" s="10"/>
      <c r="I61" s="10">
        <f t="shared" si="5"/>
        <v>37.5</v>
      </c>
      <c r="J61" s="10"/>
    </row>
    <row r="62" spans="1:10" ht="16.5" x14ac:dyDescent="0.35">
      <c r="A62" s="10"/>
      <c r="B62" s="11"/>
      <c r="C62" s="12" t="s">
        <v>31</v>
      </c>
      <c r="D62" s="12" t="s">
        <v>21</v>
      </c>
      <c r="E62" s="10">
        <v>1</v>
      </c>
      <c r="F62" s="10">
        <f>4.5*2+4.1*2</f>
        <v>17.2</v>
      </c>
      <c r="G62" s="10">
        <v>2.5</v>
      </c>
      <c r="H62" s="10"/>
      <c r="I62" s="10">
        <f t="shared" si="5"/>
        <v>43</v>
      </c>
      <c r="J62" s="10"/>
    </row>
    <row r="63" spans="1:10" ht="16.5" x14ac:dyDescent="0.35">
      <c r="A63" s="10"/>
      <c r="B63" s="11"/>
      <c r="C63" s="12" t="s">
        <v>30</v>
      </c>
      <c r="D63" s="12" t="s">
        <v>21</v>
      </c>
      <c r="E63" s="10">
        <v>1</v>
      </c>
      <c r="F63" s="10">
        <f>4.5*2+3.5*2</f>
        <v>16</v>
      </c>
      <c r="G63" s="10">
        <v>2.5</v>
      </c>
      <c r="H63" s="10"/>
      <c r="I63" s="10">
        <f t="shared" si="5"/>
        <v>40</v>
      </c>
      <c r="J63" s="10"/>
    </row>
    <row r="64" spans="1:10" x14ac:dyDescent="0.35">
      <c r="A64" s="68" t="s">
        <v>7</v>
      </c>
      <c r="B64" s="68"/>
      <c r="C64" s="68"/>
      <c r="D64" s="68"/>
      <c r="E64" s="68"/>
      <c r="F64" s="68"/>
      <c r="G64" s="68"/>
      <c r="H64" s="68"/>
      <c r="I64" s="16">
        <f>SUM(I54:I63)</f>
        <v>425.7</v>
      </c>
      <c r="J64" s="17"/>
    </row>
    <row r="65" spans="1:10" ht="16.5" x14ac:dyDescent="0.35">
      <c r="A65" s="10"/>
      <c r="B65" s="11" t="s">
        <v>89</v>
      </c>
      <c r="C65" s="12" t="s">
        <v>29</v>
      </c>
      <c r="D65" s="12" t="s">
        <v>21</v>
      </c>
      <c r="E65" s="10">
        <v>1</v>
      </c>
      <c r="F65" s="10">
        <v>3.77</v>
      </c>
      <c r="G65" s="10">
        <v>4.91</v>
      </c>
      <c r="H65" s="10"/>
      <c r="I65" s="10">
        <f t="shared" ref="I65:I79" si="6">E65*F65*G65</f>
        <v>18.5107</v>
      </c>
      <c r="J65" s="10"/>
    </row>
    <row r="66" spans="1:10" ht="16.5" x14ac:dyDescent="0.35">
      <c r="A66" s="10"/>
      <c r="B66" s="11"/>
      <c r="C66" s="12" t="s">
        <v>39</v>
      </c>
      <c r="D66" s="12" t="s">
        <v>21</v>
      </c>
      <c r="E66" s="10">
        <v>1</v>
      </c>
      <c r="F66" s="10">
        <v>4.05</v>
      </c>
      <c r="G66" s="10">
        <v>7.08</v>
      </c>
      <c r="H66" s="10"/>
      <c r="I66" s="10">
        <f t="shared" si="6"/>
        <v>28.673999999999999</v>
      </c>
      <c r="J66" s="10"/>
    </row>
    <row r="67" spans="1:10" ht="16.5" x14ac:dyDescent="0.35">
      <c r="A67" s="10"/>
      <c r="B67" s="11"/>
      <c r="C67" s="12" t="s">
        <v>86</v>
      </c>
      <c r="D67" s="12" t="s">
        <v>21</v>
      </c>
      <c r="E67" s="10">
        <v>1</v>
      </c>
      <c r="F67" s="10">
        <v>3</v>
      </c>
      <c r="G67" s="10">
        <v>1.5</v>
      </c>
      <c r="H67" s="10"/>
      <c r="I67" s="10">
        <f t="shared" si="6"/>
        <v>4.5</v>
      </c>
      <c r="J67" s="10"/>
    </row>
    <row r="68" spans="1:10" ht="16.5" x14ac:dyDescent="0.35">
      <c r="A68" s="10"/>
      <c r="B68" s="11"/>
      <c r="C68" s="12" t="s">
        <v>40</v>
      </c>
      <c r="D68" s="12" t="s">
        <v>21</v>
      </c>
      <c r="E68" s="10">
        <v>1</v>
      </c>
      <c r="F68" s="10">
        <v>5.16</v>
      </c>
      <c r="G68" s="10">
        <v>3</v>
      </c>
      <c r="H68" s="10"/>
      <c r="I68" s="10">
        <f t="shared" si="6"/>
        <v>15.48</v>
      </c>
      <c r="J68" s="10"/>
    </row>
    <row r="69" spans="1:10" ht="16.5" x14ac:dyDescent="0.35">
      <c r="A69" s="10"/>
      <c r="B69" s="11"/>
      <c r="C69" s="12" t="s">
        <v>38</v>
      </c>
      <c r="D69" s="12" t="s">
        <v>21</v>
      </c>
      <c r="E69" s="10">
        <v>1</v>
      </c>
      <c r="F69" s="10">
        <v>9.5299999999999994</v>
      </c>
      <c r="G69" s="10">
        <v>1.9</v>
      </c>
      <c r="H69" s="10"/>
      <c r="I69" s="10">
        <f t="shared" si="6"/>
        <v>18.106999999999999</v>
      </c>
      <c r="J69" s="10"/>
    </row>
    <row r="70" spans="1:10" ht="16.5" x14ac:dyDescent="0.35">
      <c r="A70" s="10"/>
      <c r="B70" s="11"/>
      <c r="C70" s="12" t="s">
        <v>90</v>
      </c>
      <c r="D70" s="12" t="s">
        <v>21</v>
      </c>
      <c r="E70" s="10">
        <v>1</v>
      </c>
      <c r="F70" s="10">
        <v>3.45</v>
      </c>
      <c r="G70" s="10">
        <v>3.37</v>
      </c>
      <c r="H70" s="10"/>
      <c r="I70" s="10">
        <f t="shared" si="6"/>
        <v>11.626500000000002</v>
      </c>
      <c r="J70" s="10"/>
    </row>
    <row r="71" spans="1:10" ht="16.5" x14ac:dyDescent="0.35">
      <c r="A71" s="10"/>
      <c r="B71" s="11"/>
      <c r="C71" s="12" t="s">
        <v>83</v>
      </c>
      <c r="D71" s="12" t="s">
        <v>21</v>
      </c>
      <c r="E71" s="10">
        <v>1</v>
      </c>
      <c r="F71" s="10">
        <v>2.39</v>
      </c>
      <c r="G71" s="10">
        <v>2</v>
      </c>
      <c r="H71" s="10"/>
      <c r="I71" s="10">
        <f t="shared" si="6"/>
        <v>4.78</v>
      </c>
      <c r="J71" s="10"/>
    </row>
    <row r="72" spans="1:10" ht="16.5" x14ac:dyDescent="0.35">
      <c r="A72" s="10"/>
      <c r="B72" s="11"/>
      <c r="C72" s="12" t="s">
        <v>34</v>
      </c>
      <c r="D72" s="12" t="s">
        <v>21</v>
      </c>
      <c r="E72" s="10">
        <v>1</v>
      </c>
      <c r="F72" s="10">
        <v>4.38</v>
      </c>
      <c r="G72" s="10">
        <v>4</v>
      </c>
      <c r="H72" s="10"/>
      <c r="I72" s="10">
        <f t="shared" si="6"/>
        <v>17.52</v>
      </c>
      <c r="J72" s="10"/>
    </row>
    <row r="73" spans="1:10" ht="16.5" x14ac:dyDescent="0.35">
      <c r="A73" s="10"/>
      <c r="B73" s="11"/>
      <c r="C73" s="12" t="s">
        <v>36</v>
      </c>
      <c r="D73" s="12" t="s">
        <v>21</v>
      </c>
      <c r="E73" s="10">
        <v>1</v>
      </c>
      <c r="F73" s="10">
        <v>5.45</v>
      </c>
      <c r="G73" s="10">
        <v>6.66</v>
      </c>
      <c r="H73" s="10"/>
      <c r="I73" s="10">
        <f t="shared" si="6"/>
        <v>36.297000000000004</v>
      </c>
      <c r="J73" s="10"/>
    </row>
    <row r="74" spans="1:10" ht="16.5" x14ac:dyDescent="0.35">
      <c r="A74" s="10"/>
      <c r="B74" s="11"/>
      <c r="C74" s="12" t="s">
        <v>84</v>
      </c>
      <c r="D74" s="12" t="s">
        <v>21</v>
      </c>
      <c r="E74" s="10">
        <v>1</v>
      </c>
      <c r="F74" s="10">
        <v>3</v>
      </c>
      <c r="G74" s="10">
        <v>2</v>
      </c>
      <c r="H74" s="10"/>
      <c r="I74" s="10">
        <f t="shared" si="6"/>
        <v>6</v>
      </c>
      <c r="J74" s="10"/>
    </row>
    <row r="75" spans="1:10" ht="16.5" x14ac:dyDescent="0.35">
      <c r="A75" s="10"/>
      <c r="B75" s="11"/>
      <c r="C75" s="12" t="s">
        <v>35</v>
      </c>
      <c r="D75" s="12" t="s">
        <v>21</v>
      </c>
      <c r="E75" s="10">
        <v>1</v>
      </c>
      <c r="F75" s="10">
        <v>3.21</v>
      </c>
      <c r="G75" s="10">
        <v>3.45</v>
      </c>
      <c r="H75" s="10"/>
      <c r="I75" s="10">
        <f t="shared" si="6"/>
        <v>11.0745</v>
      </c>
      <c r="J75" s="10"/>
    </row>
    <row r="76" spans="1:10" ht="16.5" x14ac:dyDescent="0.35">
      <c r="A76" s="10"/>
      <c r="B76" s="11"/>
      <c r="C76" s="12" t="s">
        <v>33</v>
      </c>
      <c r="D76" s="12" t="s">
        <v>21</v>
      </c>
      <c r="E76" s="10">
        <v>1</v>
      </c>
      <c r="F76" s="10">
        <v>4.5</v>
      </c>
      <c r="G76" s="10">
        <v>3</v>
      </c>
      <c r="H76" s="10"/>
      <c r="I76" s="10">
        <f t="shared" si="6"/>
        <v>13.5</v>
      </c>
      <c r="J76" s="10"/>
    </row>
    <row r="77" spans="1:10" ht="16.5" x14ac:dyDescent="0.35">
      <c r="A77" s="10"/>
      <c r="B77" s="11"/>
      <c r="C77" s="12" t="s">
        <v>31</v>
      </c>
      <c r="D77" s="12" t="s">
        <v>21</v>
      </c>
      <c r="E77" s="10">
        <v>1</v>
      </c>
      <c r="F77" s="10">
        <v>4.5</v>
      </c>
      <c r="G77" s="10">
        <v>4.1100000000000003</v>
      </c>
      <c r="H77" s="10"/>
      <c r="I77" s="10">
        <f t="shared" ref="I77:I78" si="7">E77*F77*G77</f>
        <v>18.495000000000001</v>
      </c>
      <c r="J77" s="10"/>
    </row>
    <row r="78" spans="1:10" ht="16.5" x14ac:dyDescent="0.35">
      <c r="A78" s="10"/>
      <c r="B78" s="11"/>
      <c r="C78" s="12" t="s">
        <v>33</v>
      </c>
      <c r="D78" s="12" t="s">
        <v>21</v>
      </c>
      <c r="E78" s="10">
        <v>1</v>
      </c>
      <c r="F78" s="10">
        <v>4.5</v>
      </c>
      <c r="G78" s="10">
        <v>3.4</v>
      </c>
      <c r="H78" s="10"/>
      <c r="I78" s="10">
        <f t="shared" si="7"/>
        <v>15.299999999999999</v>
      </c>
      <c r="J78" s="10"/>
    </row>
    <row r="79" spans="1:10" ht="16.5" x14ac:dyDescent="0.35">
      <c r="A79" s="10"/>
      <c r="B79" s="11"/>
      <c r="C79" s="12" t="s">
        <v>31</v>
      </c>
      <c r="D79" s="12" t="s">
        <v>21</v>
      </c>
      <c r="E79" s="10">
        <v>1</v>
      </c>
      <c r="F79" s="10">
        <v>2</v>
      </c>
      <c r="G79" s="10">
        <v>1.7</v>
      </c>
      <c r="H79" s="10"/>
      <c r="I79" s="10">
        <f t="shared" si="6"/>
        <v>3.4</v>
      </c>
      <c r="J79" s="10"/>
    </row>
    <row r="80" spans="1:10" x14ac:dyDescent="0.35">
      <c r="A80" s="68" t="s">
        <v>7</v>
      </c>
      <c r="B80" s="68"/>
      <c r="C80" s="68"/>
      <c r="D80" s="68"/>
      <c r="E80" s="68"/>
      <c r="F80" s="68"/>
      <c r="G80" s="68"/>
      <c r="H80" s="68"/>
      <c r="I80" s="16">
        <f>SUM(I65:I79)</f>
        <v>223.26470000000003</v>
      </c>
      <c r="J80" s="17"/>
    </row>
    <row r="81" spans="1:10" x14ac:dyDescent="0.35">
      <c r="A81" s="4">
        <v>3</v>
      </c>
      <c r="B81" s="5" t="s">
        <v>41</v>
      </c>
      <c r="C81" s="6"/>
      <c r="D81" s="6"/>
      <c r="E81" s="7"/>
      <c r="F81" s="6"/>
      <c r="G81" s="6"/>
      <c r="H81" s="6"/>
      <c r="I81" s="8"/>
      <c r="J81" s="9"/>
    </row>
    <row r="82" spans="1:10" x14ac:dyDescent="0.35">
      <c r="A82" s="10"/>
      <c r="B82" s="11"/>
      <c r="C82" s="12" t="s">
        <v>14</v>
      </c>
      <c r="D82" s="12" t="s">
        <v>0</v>
      </c>
      <c r="E82" s="10">
        <v>25</v>
      </c>
      <c r="F82" s="13"/>
      <c r="G82" s="14"/>
      <c r="H82" s="10"/>
      <c r="I82" s="10">
        <f>E82</f>
        <v>25</v>
      </c>
      <c r="J82" s="10"/>
    </row>
    <row r="83" spans="1:10" x14ac:dyDescent="0.35">
      <c r="A83" s="68" t="s">
        <v>7</v>
      </c>
      <c r="B83" s="68"/>
      <c r="C83" s="68"/>
      <c r="D83" s="68"/>
      <c r="E83" s="68"/>
      <c r="F83" s="68"/>
      <c r="G83" s="68"/>
      <c r="H83" s="68"/>
      <c r="I83" s="16">
        <f>SUM(I82)</f>
        <v>25</v>
      </c>
      <c r="J83" s="17"/>
    </row>
    <row r="84" spans="1:10" x14ac:dyDescent="0.35">
      <c r="A84" s="4">
        <v>4</v>
      </c>
      <c r="B84" s="5" t="s">
        <v>42</v>
      </c>
      <c r="C84" s="6"/>
      <c r="D84" s="6"/>
      <c r="E84" s="7"/>
      <c r="F84" s="6"/>
      <c r="G84" s="6"/>
      <c r="H84" s="6"/>
      <c r="I84" s="8"/>
      <c r="J84" s="9"/>
    </row>
    <row r="85" spans="1:10" ht="16.5" x14ac:dyDescent="0.35">
      <c r="A85" s="10"/>
      <c r="B85" s="11" t="s">
        <v>15</v>
      </c>
      <c r="C85" s="12" t="s">
        <v>43</v>
      </c>
      <c r="D85" s="12" t="s">
        <v>21</v>
      </c>
      <c r="E85" s="10">
        <v>8</v>
      </c>
      <c r="F85" s="10">
        <v>1</v>
      </c>
      <c r="G85" s="10">
        <v>2.5</v>
      </c>
      <c r="H85" s="10"/>
      <c r="I85" s="10">
        <f>E85*F85*G85</f>
        <v>20</v>
      </c>
      <c r="J85" s="10"/>
    </row>
    <row r="86" spans="1:10" ht="16.5" x14ac:dyDescent="0.35">
      <c r="A86" s="10"/>
      <c r="B86" s="11"/>
      <c r="C86" s="12" t="s">
        <v>44</v>
      </c>
      <c r="D86" s="12" t="s">
        <v>21</v>
      </c>
      <c r="E86" s="10">
        <v>4</v>
      </c>
      <c r="F86" s="10">
        <v>0.8</v>
      </c>
      <c r="G86" s="10">
        <v>2.5</v>
      </c>
      <c r="H86" s="10"/>
      <c r="I86" s="10">
        <f t="shared" ref="I86:I88" si="8">E86*F86*G86</f>
        <v>8</v>
      </c>
      <c r="J86" s="10"/>
    </row>
    <row r="87" spans="1:10" ht="16.5" x14ac:dyDescent="0.35">
      <c r="A87" s="10"/>
      <c r="B87" s="11"/>
      <c r="C87" s="12" t="s">
        <v>45</v>
      </c>
      <c r="D87" s="12" t="s">
        <v>21</v>
      </c>
      <c r="E87" s="10">
        <v>1</v>
      </c>
      <c r="F87" s="10">
        <v>1.97</v>
      </c>
      <c r="G87" s="10">
        <v>2.5</v>
      </c>
      <c r="H87" s="10"/>
      <c r="I87" s="10">
        <f t="shared" si="8"/>
        <v>4.9249999999999998</v>
      </c>
      <c r="J87" s="10"/>
    </row>
    <row r="88" spans="1:10" ht="16.5" x14ac:dyDescent="0.35">
      <c r="A88" s="10"/>
      <c r="B88" s="11"/>
      <c r="C88" s="12" t="s">
        <v>46</v>
      </c>
      <c r="D88" s="12" t="s">
        <v>21</v>
      </c>
      <c r="E88" s="10">
        <v>2</v>
      </c>
      <c r="F88" s="10">
        <v>3.77</v>
      </c>
      <c r="G88" s="10">
        <v>2.5</v>
      </c>
      <c r="H88" s="10"/>
      <c r="I88" s="10">
        <f t="shared" si="8"/>
        <v>18.850000000000001</v>
      </c>
      <c r="J88" s="10"/>
    </row>
    <row r="89" spans="1:10" x14ac:dyDescent="0.35">
      <c r="A89" s="68" t="s">
        <v>7</v>
      </c>
      <c r="B89" s="68"/>
      <c r="C89" s="68"/>
      <c r="D89" s="68"/>
      <c r="E89" s="68"/>
      <c r="F89" s="68"/>
      <c r="G89" s="68"/>
      <c r="H89" s="68"/>
      <c r="I89" s="16">
        <f>SUM(I85:I88)</f>
        <v>51.774999999999999</v>
      </c>
      <c r="J89" s="17"/>
    </row>
    <row r="90" spans="1:10" x14ac:dyDescent="0.35">
      <c r="A90" s="4">
        <v>5</v>
      </c>
      <c r="B90" s="5" t="s">
        <v>47</v>
      </c>
      <c r="C90" s="6"/>
      <c r="D90" s="6"/>
      <c r="E90" s="7"/>
      <c r="F90" s="6"/>
      <c r="G90" s="6"/>
      <c r="H90" s="6"/>
      <c r="I90" s="8"/>
      <c r="J90" s="9"/>
    </row>
    <row r="91" spans="1:10" ht="16.5" x14ac:dyDescent="0.35">
      <c r="A91" s="10"/>
      <c r="B91" s="11" t="s">
        <v>16</v>
      </c>
      <c r="C91" s="12" t="s">
        <v>29</v>
      </c>
      <c r="D91" s="12" t="s">
        <v>21</v>
      </c>
      <c r="E91" s="10">
        <v>1</v>
      </c>
      <c r="F91" s="10">
        <v>3.77</v>
      </c>
      <c r="G91" s="10">
        <v>4.91</v>
      </c>
      <c r="H91" s="10"/>
      <c r="I91" s="10">
        <f>E91*F91*G91</f>
        <v>18.5107</v>
      </c>
      <c r="J91" s="10"/>
    </row>
    <row r="92" spans="1:10" ht="16.5" x14ac:dyDescent="0.35">
      <c r="A92" s="10"/>
      <c r="B92" s="11"/>
      <c r="C92" s="12" t="s">
        <v>39</v>
      </c>
      <c r="D92" s="12" t="s">
        <v>21</v>
      </c>
      <c r="E92" s="10">
        <v>1</v>
      </c>
      <c r="F92" s="10">
        <v>4.05</v>
      </c>
      <c r="G92" s="10">
        <v>7.08</v>
      </c>
      <c r="H92" s="10"/>
      <c r="I92" s="10">
        <f t="shared" ref="I92:I101" si="9">E92*F92*G92</f>
        <v>28.673999999999999</v>
      </c>
      <c r="J92" s="10"/>
    </row>
    <row r="93" spans="1:10" ht="16.5" x14ac:dyDescent="0.35">
      <c r="A93" s="10"/>
      <c r="B93" s="11"/>
      <c r="C93" s="12" t="s">
        <v>40</v>
      </c>
      <c r="D93" s="12" t="s">
        <v>21</v>
      </c>
      <c r="E93" s="10">
        <v>1</v>
      </c>
      <c r="F93" s="10">
        <v>2.95</v>
      </c>
      <c r="G93" s="10">
        <v>5.16</v>
      </c>
      <c r="H93" s="10"/>
      <c r="I93" s="10">
        <f t="shared" si="9"/>
        <v>15.222000000000001</v>
      </c>
      <c r="J93" s="10"/>
    </row>
    <row r="94" spans="1:10" ht="16.5" x14ac:dyDescent="0.35">
      <c r="A94" s="10"/>
      <c r="B94" s="11"/>
      <c r="C94" s="12" t="s">
        <v>38</v>
      </c>
      <c r="D94" s="12" t="s">
        <v>21</v>
      </c>
      <c r="E94" s="10">
        <v>1</v>
      </c>
      <c r="F94" s="10">
        <v>1.9</v>
      </c>
      <c r="G94" s="10">
        <v>9.5299999999999994</v>
      </c>
      <c r="H94" s="10"/>
      <c r="I94" s="10">
        <f t="shared" si="9"/>
        <v>18.106999999999999</v>
      </c>
      <c r="J94" s="10"/>
    </row>
    <row r="95" spans="1:10" ht="16.5" x14ac:dyDescent="0.35">
      <c r="A95" s="10"/>
      <c r="B95" s="11"/>
      <c r="C95" s="12" t="s">
        <v>37</v>
      </c>
      <c r="D95" s="12" t="s">
        <v>21</v>
      </c>
      <c r="E95" s="10">
        <v>1</v>
      </c>
      <c r="F95" s="10">
        <v>3.37</v>
      </c>
      <c r="G95" s="10">
        <v>3.45</v>
      </c>
      <c r="H95" s="10"/>
      <c r="I95" s="10">
        <f t="shared" si="9"/>
        <v>11.626500000000002</v>
      </c>
      <c r="J95" s="10"/>
    </row>
    <row r="96" spans="1:10" ht="16.5" x14ac:dyDescent="0.35">
      <c r="A96" s="10"/>
      <c r="B96" s="11"/>
      <c r="C96" s="12" t="s">
        <v>34</v>
      </c>
      <c r="D96" s="12" t="s">
        <v>21</v>
      </c>
      <c r="E96" s="10">
        <v>1</v>
      </c>
      <c r="F96" s="10">
        <v>4.38</v>
      </c>
      <c r="G96" s="10">
        <v>3.96</v>
      </c>
      <c r="H96" s="10"/>
      <c r="I96" s="10">
        <f t="shared" si="9"/>
        <v>17.344799999999999</v>
      </c>
      <c r="J96" s="10"/>
    </row>
    <row r="97" spans="1:10" ht="16.5" x14ac:dyDescent="0.35">
      <c r="A97" s="10"/>
      <c r="B97" s="11"/>
      <c r="C97" s="12" t="s">
        <v>36</v>
      </c>
      <c r="D97" s="12" t="s">
        <v>21</v>
      </c>
      <c r="E97" s="10">
        <v>1</v>
      </c>
      <c r="F97" s="10">
        <v>6.66</v>
      </c>
      <c r="G97" s="10">
        <v>5.45</v>
      </c>
      <c r="H97" s="10"/>
      <c r="I97" s="10">
        <f t="shared" si="9"/>
        <v>36.297000000000004</v>
      </c>
      <c r="J97" s="10"/>
    </row>
    <row r="98" spans="1:10" ht="16.5" x14ac:dyDescent="0.35">
      <c r="A98" s="10"/>
      <c r="B98" s="11"/>
      <c r="C98" s="12" t="s">
        <v>35</v>
      </c>
      <c r="D98" s="12" t="s">
        <v>21</v>
      </c>
      <c r="E98" s="10">
        <v>1</v>
      </c>
      <c r="F98" s="10">
        <v>3.21</v>
      </c>
      <c r="G98" s="10">
        <v>3.45</v>
      </c>
      <c r="H98" s="10"/>
      <c r="I98" s="10">
        <f t="shared" si="9"/>
        <v>11.0745</v>
      </c>
      <c r="J98" s="10"/>
    </row>
    <row r="99" spans="1:10" ht="16.5" x14ac:dyDescent="0.35">
      <c r="A99" s="10"/>
      <c r="B99" s="11"/>
      <c r="C99" s="12" t="s">
        <v>33</v>
      </c>
      <c r="D99" s="12" t="s">
        <v>21</v>
      </c>
      <c r="E99" s="10">
        <v>1</v>
      </c>
      <c r="F99" s="10">
        <v>4.4000000000000004</v>
      </c>
      <c r="G99" s="10">
        <v>3</v>
      </c>
      <c r="H99" s="10"/>
      <c r="I99" s="10">
        <f t="shared" si="9"/>
        <v>13.200000000000001</v>
      </c>
      <c r="J99" s="10"/>
    </row>
    <row r="100" spans="1:10" ht="16.5" x14ac:dyDescent="0.35">
      <c r="A100" s="10"/>
      <c r="B100" s="11"/>
      <c r="C100" s="12" t="s">
        <v>31</v>
      </c>
      <c r="D100" s="12" t="s">
        <v>21</v>
      </c>
      <c r="E100" s="10">
        <v>1</v>
      </c>
      <c r="F100" s="10">
        <v>4.4000000000000004</v>
      </c>
      <c r="G100" s="10">
        <v>4.1100000000000003</v>
      </c>
      <c r="H100" s="10"/>
      <c r="I100" s="10">
        <f t="shared" si="9"/>
        <v>18.084000000000003</v>
      </c>
      <c r="J100" s="10"/>
    </row>
    <row r="101" spans="1:10" ht="16.5" x14ac:dyDescent="0.35">
      <c r="A101" s="10"/>
      <c r="B101" s="11"/>
      <c r="C101" s="12" t="s">
        <v>30</v>
      </c>
      <c r="D101" s="12" t="s">
        <v>21</v>
      </c>
      <c r="E101" s="10">
        <v>1</v>
      </c>
      <c r="F101" s="10">
        <v>4.4000000000000004</v>
      </c>
      <c r="G101" s="10">
        <v>3.4</v>
      </c>
      <c r="H101" s="10"/>
      <c r="I101" s="10">
        <f t="shared" si="9"/>
        <v>14.96</v>
      </c>
      <c r="J101" s="10"/>
    </row>
    <row r="102" spans="1:10" x14ac:dyDescent="0.35">
      <c r="A102" s="68" t="s">
        <v>7</v>
      </c>
      <c r="B102" s="68"/>
      <c r="C102" s="68"/>
      <c r="D102" s="68"/>
      <c r="E102" s="68"/>
      <c r="F102" s="68"/>
      <c r="G102" s="68"/>
      <c r="H102" s="68"/>
      <c r="I102" s="16">
        <f>SUM(I91:I101)</f>
        <v>203.10050000000001</v>
      </c>
      <c r="J102" s="17"/>
    </row>
    <row r="103" spans="1:10" x14ac:dyDescent="0.35">
      <c r="A103" s="4">
        <v>6</v>
      </c>
      <c r="B103" s="5" t="s">
        <v>17</v>
      </c>
      <c r="C103" s="6"/>
      <c r="D103" s="6"/>
      <c r="E103" s="7"/>
      <c r="F103" s="6"/>
      <c r="G103" s="6"/>
      <c r="H103" s="6"/>
      <c r="I103" s="8"/>
      <c r="J103" s="9"/>
    </row>
    <row r="104" spans="1:10" ht="16.5" x14ac:dyDescent="0.35">
      <c r="A104" s="10"/>
      <c r="B104" s="11" t="s">
        <v>48</v>
      </c>
      <c r="C104" s="12" t="s">
        <v>48</v>
      </c>
      <c r="D104" s="12" t="s">
        <v>21</v>
      </c>
      <c r="E104" s="10">
        <v>1</v>
      </c>
      <c r="F104" s="13">
        <f>337.6725*0.4</f>
        <v>135.06900000000002</v>
      </c>
      <c r="G104" s="14"/>
      <c r="H104" s="10"/>
      <c r="I104" s="10">
        <f>E104*F104</f>
        <v>135.06900000000002</v>
      </c>
      <c r="J104" s="10"/>
    </row>
    <row r="105" spans="1:10" x14ac:dyDescent="0.35">
      <c r="A105" s="68" t="s">
        <v>7</v>
      </c>
      <c r="B105" s="68"/>
      <c r="C105" s="68"/>
      <c r="D105" s="68"/>
      <c r="E105" s="68"/>
      <c r="F105" s="68"/>
      <c r="G105" s="68"/>
      <c r="H105" s="68"/>
      <c r="I105" s="16">
        <f>SUM(I104)</f>
        <v>135.06900000000002</v>
      </c>
      <c r="J105" s="17"/>
    </row>
    <row r="106" spans="1:10" x14ac:dyDescent="0.35">
      <c r="A106" s="4">
        <v>7</v>
      </c>
      <c r="B106" s="5" t="s">
        <v>18</v>
      </c>
      <c r="C106" s="6"/>
      <c r="D106" s="6"/>
      <c r="E106" s="7"/>
      <c r="F106" s="6"/>
      <c r="G106" s="6"/>
      <c r="H106" s="6"/>
      <c r="I106" s="8"/>
      <c r="J106" s="9"/>
    </row>
    <row r="107" spans="1:10" ht="16.5" x14ac:dyDescent="0.35">
      <c r="A107" s="10"/>
      <c r="B107" s="11" t="s">
        <v>49</v>
      </c>
      <c r="C107" s="12" t="s">
        <v>50</v>
      </c>
      <c r="D107" s="12" t="s">
        <v>21</v>
      </c>
      <c r="E107" s="10">
        <v>1</v>
      </c>
      <c r="F107" s="13">
        <v>3</v>
      </c>
      <c r="G107" s="14">
        <v>1.5</v>
      </c>
      <c r="H107" s="10"/>
      <c r="I107" s="10">
        <f>E107*F107*G107</f>
        <v>4.5</v>
      </c>
      <c r="J107" s="10"/>
    </row>
    <row r="108" spans="1:10" ht="16.5" x14ac:dyDescent="0.35">
      <c r="A108" s="10"/>
      <c r="B108" s="11"/>
      <c r="C108" s="12" t="s">
        <v>51</v>
      </c>
      <c r="D108" s="12" t="s">
        <v>21</v>
      </c>
      <c r="E108" s="10">
        <v>1</v>
      </c>
      <c r="F108" s="13">
        <v>1.65</v>
      </c>
      <c r="G108" s="14">
        <v>1.9</v>
      </c>
      <c r="H108" s="10"/>
      <c r="I108" s="10">
        <f t="shared" ref="I108:I110" si="10">E108*F108*G108</f>
        <v>3.1349999999999998</v>
      </c>
      <c r="J108" s="10"/>
    </row>
    <row r="109" spans="1:10" ht="16.5" x14ac:dyDescent="0.35">
      <c r="A109" s="10"/>
      <c r="B109" s="11"/>
      <c r="C109" s="12" t="s">
        <v>52</v>
      </c>
      <c r="D109" s="12" t="s">
        <v>21</v>
      </c>
      <c r="E109" s="10">
        <v>1</v>
      </c>
      <c r="F109" s="13">
        <v>2.4</v>
      </c>
      <c r="G109" s="14">
        <v>2</v>
      </c>
      <c r="H109" s="10"/>
      <c r="I109" s="10">
        <f t="shared" si="10"/>
        <v>4.8</v>
      </c>
      <c r="J109" s="10"/>
    </row>
    <row r="110" spans="1:10" ht="16.5" x14ac:dyDescent="0.35">
      <c r="A110" s="10"/>
      <c r="B110" s="11"/>
      <c r="C110" s="12" t="s">
        <v>53</v>
      </c>
      <c r="D110" s="12" t="s">
        <v>21</v>
      </c>
      <c r="E110" s="10">
        <v>1</v>
      </c>
      <c r="F110" s="13">
        <v>3.3</v>
      </c>
      <c r="G110" s="14">
        <v>2.1</v>
      </c>
      <c r="H110" s="10"/>
      <c r="I110" s="10">
        <f t="shared" si="10"/>
        <v>6.93</v>
      </c>
      <c r="J110" s="10"/>
    </row>
    <row r="111" spans="1:10" x14ac:dyDescent="0.35">
      <c r="A111" s="68" t="s">
        <v>7</v>
      </c>
      <c r="B111" s="68"/>
      <c r="C111" s="68"/>
      <c r="D111" s="68"/>
      <c r="E111" s="68"/>
      <c r="F111" s="68"/>
      <c r="G111" s="68"/>
      <c r="H111" s="68"/>
      <c r="I111" s="16">
        <f>SUM(I107:I110)</f>
        <v>19.364999999999998</v>
      </c>
      <c r="J111" s="17"/>
    </row>
    <row r="112" spans="1:10" x14ac:dyDescent="0.35">
      <c r="A112" s="4">
        <v>8</v>
      </c>
      <c r="B112" s="5" t="s">
        <v>19</v>
      </c>
      <c r="C112" s="6"/>
      <c r="D112" s="6"/>
      <c r="E112" s="7"/>
      <c r="F112" s="6"/>
      <c r="G112" s="6"/>
      <c r="H112" s="6"/>
      <c r="I112" s="8"/>
      <c r="J112" s="9"/>
    </row>
    <row r="113" spans="1:10" ht="16.5" x14ac:dyDescent="0.35">
      <c r="A113" s="10"/>
      <c r="B113" s="11" t="s">
        <v>54</v>
      </c>
      <c r="C113" s="12" t="s">
        <v>50</v>
      </c>
      <c r="D113" s="12" t="s">
        <v>21</v>
      </c>
      <c r="E113" s="10">
        <v>1</v>
      </c>
      <c r="F113" s="13">
        <f>3*2+1.5*2</f>
        <v>9</v>
      </c>
      <c r="G113" s="14">
        <v>2.5</v>
      </c>
      <c r="H113" s="10"/>
      <c r="I113" s="10">
        <f>E113*F113*G113</f>
        <v>22.5</v>
      </c>
      <c r="J113" s="10"/>
    </row>
    <row r="114" spans="1:10" ht="16.5" x14ac:dyDescent="0.35">
      <c r="A114" s="10"/>
      <c r="B114" s="11"/>
      <c r="C114" s="12" t="s">
        <v>51</v>
      </c>
      <c r="D114" s="12" t="s">
        <v>21</v>
      </c>
      <c r="E114" s="10">
        <v>1</v>
      </c>
      <c r="F114" s="13">
        <f>1.63*2+1.89*2</f>
        <v>7.0399999999999991</v>
      </c>
      <c r="G114" s="14">
        <v>2.5</v>
      </c>
      <c r="H114" s="10"/>
      <c r="I114" s="10">
        <f t="shared" ref="I114:I117" si="11">E114*F114*G114</f>
        <v>17.599999999999998</v>
      </c>
      <c r="J114" s="10"/>
    </row>
    <row r="115" spans="1:10" ht="16.5" x14ac:dyDescent="0.35">
      <c r="A115" s="10"/>
      <c r="B115" s="11"/>
      <c r="C115" s="12" t="s">
        <v>52</v>
      </c>
      <c r="D115" s="12" t="s">
        <v>21</v>
      </c>
      <c r="E115" s="10">
        <v>1</v>
      </c>
      <c r="F115" s="13">
        <f>2.39*2+2*2</f>
        <v>8.7800000000000011</v>
      </c>
      <c r="G115" s="14">
        <v>2.5</v>
      </c>
      <c r="H115" s="10"/>
      <c r="I115" s="10">
        <f t="shared" si="11"/>
        <v>21.950000000000003</v>
      </c>
      <c r="J115" s="10"/>
    </row>
    <row r="116" spans="1:10" ht="16.5" x14ac:dyDescent="0.35">
      <c r="A116" s="10"/>
      <c r="B116" s="11"/>
      <c r="C116" s="12" t="s">
        <v>53</v>
      </c>
      <c r="D116" s="12" t="s">
        <v>21</v>
      </c>
      <c r="E116" s="10">
        <v>1</v>
      </c>
      <c r="F116" s="13">
        <f>3.3*2+2.09*2</f>
        <v>10.78</v>
      </c>
      <c r="G116" s="14">
        <v>2.5</v>
      </c>
      <c r="H116" s="10"/>
      <c r="I116" s="10">
        <f t="shared" si="11"/>
        <v>26.95</v>
      </c>
      <c r="J116" s="10"/>
    </row>
    <row r="117" spans="1:10" ht="16.5" x14ac:dyDescent="0.35">
      <c r="A117" s="10"/>
      <c r="B117" s="11"/>
      <c r="C117" s="12" t="s">
        <v>55</v>
      </c>
      <c r="D117" s="12" t="s">
        <v>21</v>
      </c>
      <c r="E117" s="10">
        <v>1</v>
      </c>
      <c r="F117" s="13">
        <f>5.16*2+3*2</f>
        <v>16.32</v>
      </c>
      <c r="G117" s="14">
        <v>2.5</v>
      </c>
      <c r="H117" s="10"/>
      <c r="I117" s="10">
        <f t="shared" si="11"/>
        <v>40.799999999999997</v>
      </c>
      <c r="J117" s="10"/>
    </row>
    <row r="118" spans="1:10" x14ac:dyDescent="0.35">
      <c r="A118" s="68" t="s">
        <v>7</v>
      </c>
      <c r="B118" s="68"/>
      <c r="C118" s="68"/>
      <c r="D118" s="68"/>
      <c r="E118" s="68"/>
      <c r="F118" s="68"/>
      <c r="G118" s="68"/>
      <c r="H118" s="68"/>
      <c r="I118" s="16">
        <f>SUM(I113:I116)</f>
        <v>89</v>
      </c>
      <c r="J118" s="17"/>
    </row>
    <row r="119" spans="1:10" x14ac:dyDescent="0.35">
      <c r="A119" s="4">
        <v>9</v>
      </c>
      <c r="B119" s="5" t="s">
        <v>56</v>
      </c>
      <c r="C119" s="6"/>
      <c r="D119" s="6"/>
      <c r="E119" s="7"/>
      <c r="F119" s="6"/>
      <c r="G119" s="6"/>
      <c r="H119" s="6"/>
      <c r="I119" s="8"/>
      <c r="J119" s="9"/>
    </row>
    <row r="120" spans="1:10" ht="16.5" x14ac:dyDescent="0.35">
      <c r="A120" s="10"/>
      <c r="B120" s="11" t="s">
        <v>57</v>
      </c>
      <c r="C120" s="12" t="s">
        <v>58</v>
      </c>
      <c r="D120" s="12" t="s">
        <v>21</v>
      </c>
      <c r="E120" s="10">
        <v>1</v>
      </c>
      <c r="F120" s="13">
        <f>2.6+0.65</f>
        <v>3.25</v>
      </c>
      <c r="G120" s="14"/>
      <c r="H120" s="10">
        <v>0.6</v>
      </c>
      <c r="I120" s="10">
        <f>E120*F120*H120</f>
        <v>1.95</v>
      </c>
      <c r="J120" s="10"/>
    </row>
    <row r="121" spans="1:10" x14ac:dyDescent="0.35">
      <c r="A121" s="68" t="s">
        <v>7</v>
      </c>
      <c r="B121" s="68"/>
      <c r="C121" s="68"/>
      <c r="D121" s="68"/>
      <c r="E121" s="68"/>
      <c r="F121" s="68"/>
      <c r="G121" s="68"/>
      <c r="H121" s="68"/>
      <c r="I121" s="16">
        <f>SUM(I120)</f>
        <v>1.95</v>
      </c>
      <c r="J121" s="17"/>
    </row>
    <row r="122" spans="1:10" x14ac:dyDescent="0.35">
      <c r="A122" s="4">
        <v>10</v>
      </c>
      <c r="B122" s="5" t="s">
        <v>59</v>
      </c>
      <c r="C122" s="6"/>
      <c r="D122" s="6"/>
      <c r="E122" s="7"/>
      <c r="F122" s="6"/>
      <c r="G122" s="6"/>
      <c r="H122" s="6"/>
      <c r="I122" s="8"/>
      <c r="J122" s="9"/>
    </row>
    <row r="123" spans="1:10" ht="16.5" x14ac:dyDescent="0.35">
      <c r="A123" s="10"/>
      <c r="B123" s="11" t="s">
        <v>57</v>
      </c>
      <c r="C123" s="12" t="s">
        <v>60</v>
      </c>
      <c r="D123" s="12" t="s">
        <v>21</v>
      </c>
      <c r="E123" s="10">
        <v>1</v>
      </c>
      <c r="F123" s="13">
        <f>3.4+2.35</f>
        <v>5.75</v>
      </c>
      <c r="G123" s="14"/>
      <c r="H123" s="10">
        <v>0.9</v>
      </c>
      <c r="I123" s="10">
        <f>E123*F123*H123</f>
        <v>5.1749999999999998</v>
      </c>
      <c r="J123" s="10"/>
    </row>
    <row r="124" spans="1:10" x14ac:dyDescent="0.35">
      <c r="A124" s="68" t="s">
        <v>7</v>
      </c>
      <c r="B124" s="68"/>
      <c r="C124" s="68"/>
      <c r="D124" s="68"/>
      <c r="E124" s="68"/>
      <c r="F124" s="68"/>
      <c r="G124" s="68"/>
      <c r="H124" s="68"/>
      <c r="I124" s="16">
        <f>SUM(I123)</f>
        <v>5.1749999999999998</v>
      </c>
      <c r="J124" s="17"/>
    </row>
    <row r="125" spans="1:10" x14ac:dyDescent="0.35">
      <c r="A125" s="4">
        <v>12</v>
      </c>
      <c r="B125" s="5" t="s">
        <v>79</v>
      </c>
      <c r="C125" s="6"/>
      <c r="D125" s="6"/>
      <c r="E125" s="7"/>
      <c r="F125" s="6"/>
      <c r="G125" s="6"/>
      <c r="H125" s="6"/>
      <c r="I125" s="8"/>
      <c r="J125" s="9"/>
    </row>
    <row r="126" spans="1:10" ht="16.5" x14ac:dyDescent="0.35">
      <c r="A126" s="10"/>
      <c r="B126" s="11" t="s">
        <v>80</v>
      </c>
      <c r="C126" s="12" t="s">
        <v>81</v>
      </c>
      <c r="D126" s="12" t="s">
        <v>21</v>
      </c>
      <c r="E126" s="10">
        <v>1</v>
      </c>
      <c r="F126" s="13">
        <v>101</v>
      </c>
      <c r="G126" s="14"/>
      <c r="H126" s="10">
        <v>0.5</v>
      </c>
      <c r="I126" s="10">
        <f>E126*F126*H126</f>
        <v>50.5</v>
      </c>
      <c r="J126" s="10"/>
    </row>
    <row r="127" spans="1:10" x14ac:dyDescent="0.35">
      <c r="A127" s="68" t="s">
        <v>7</v>
      </c>
      <c r="B127" s="68"/>
      <c r="C127" s="68"/>
      <c r="D127" s="68"/>
      <c r="E127" s="68"/>
      <c r="F127" s="68"/>
      <c r="G127" s="68"/>
      <c r="H127" s="68"/>
      <c r="I127" s="16">
        <f>SUM(I126)</f>
        <v>50.5</v>
      </c>
      <c r="J127" s="17"/>
    </row>
    <row r="128" spans="1:10" x14ac:dyDescent="0.35">
      <c r="A128" s="4">
        <v>12</v>
      </c>
      <c r="B128" s="5" t="s">
        <v>82</v>
      </c>
      <c r="C128" s="6"/>
      <c r="D128" s="6"/>
      <c r="E128" s="7"/>
      <c r="F128" s="6"/>
      <c r="G128" s="6"/>
      <c r="H128" s="6"/>
      <c r="I128" s="8"/>
      <c r="J128" s="9"/>
    </row>
    <row r="129" spans="1:10" ht="13.9" customHeight="1" x14ac:dyDescent="0.35">
      <c r="A129" s="10"/>
      <c r="B129" s="11" t="s">
        <v>43</v>
      </c>
      <c r="C129" s="12"/>
      <c r="D129" s="12" t="s">
        <v>21</v>
      </c>
      <c r="E129" s="10">
        <v>1</v>
      </c>
      <c r="F129" s="13">
        <v>3.8</v>
      </c>
      <c r="G129" s="14"/>
      <c r="H129" s="10">
        <v>2.5</v>
      </c>
      <c r="I129" s="10">
        <f>E129*F129*H129</f>
        <v>9.5</v>
      </c>
      <c r="J129" s="10"/>
    </row>
    <row r="130" spans="1:10" ht="13.9" customHeight="1" x14ac:dyDescent="0.35">
      <c r="A130" s="10"/>
      <c r="B130" s="11" t="s">
        <v>44</v>
      </c>
      <c r="C130" s="12"/>
      <c r="D130" s="12"/>
      <c r="E130" s="10">
        <v>2</v>
      </c>
      <c r="F130" s="13">
        <v>2</v>
      </c>
      <c r="G130" s="14"/>
      <c r="H130" s="10">
        <v>2.5</v>
      </c>
      <c r="I130" s="10">
        <f>E130*F130*H130</f>
        <v>10</v>
      </c>
      <c r="J130" s="10"/>
    </row>
    <row r="131" spans="1:10" x14ac:dyDescent="0.35">
      <c r="A131" s="68" t="s">
        <v>7</v>
      </c>
      <c r="B131" s="68"/>
      <c r="C131" s="68"/>
      <c r="D131" s="68"/>
      <c r="E131" s="68"/>
      <c r="F131" s="68"/>
      <c r="G131" s="68"/>
      <c r="H131" s="68"/>
      <c r="I131" s="16">
        <f>SUM(I129:I130)</f>
        <v>19.5</v>
      </c>
      <c r="J131" s="17"/>
    </row>
    <row r="132" spans="1:10" x14ac:dyDescent="0.35">
      <c r="A132" s="4">
        <v>12</v>
      </c>
      <c r="B132" s="5" t="s">
        <v>96</v>
      </c>
      <c r="C132" s="6"/>
      <c r="D132" s="6"/>
      <c r="E132" s="7"/>
      <c r="F132" s="6"/>
      <c r="G132" s="6"/>
      <c r="H132" s="6"/>
      <c r="I132" s="8"/>
      <c r="J132" s="9"/>
    </row>
    <row r="133" spans="1:10" x14ac:dyDescent="0.35">
      <c r="A133" s="10"/>
      <c r="B133" s="11" t="s">
        <v>80</v>
      </c>
      <c r="C133" s="12"/>
      <c r="D133" s="12" t="s">
        <v>95</v>
      </c>
      <c r="E133" s="10">
        <v>1</v>
      </c>
      <c r="F133" s="13">
        <f>160</f>
        <v>160</v>
      </c>
      <c r="G133" s="14"/>
      <c r="H133" s="10"/>
      <c r="I133" s="10">
        <f>E133*F133</f>
        <v>160</v>
      </c>
      <c r="J133" s="10"/>
    </row>
    <row r="134" spans="1:10" x14ac:dyDescent="0.35">
      <c r="A134" s="68" t="s">
        <v>7</v>
      </c>
      <c r="B134" s="68"/>
      <c r="C134" s="68"/>
      <c r="D134" s="68"/>
      <c r="E134" s="68"/>
      <c r="F134" s="68"/>
      <c r="G134" s="68"/>
      <c r="H134" s="68"/>
      <c r="I134" s="16">
        <f>SUM(I133)</f>
        <v>160</v>
      </c>
      <c r="J134" s="17"/>
    </row>
  </sheetData>
  <mergeCells count="18">
    <mergeCell ref="A4:H4"/>
    <mergeCell ref="A14:H14"/>
    <mergeCell ref="A38:H38"/>
    <mergeCell ref="A83:H83"/>
    <mergeCell ref="A89:H89"/>
    <mergeCell ref="A25:H25"/>
    <mergeCell ref="A134:H134"/>
    <mergeCell ref="A124:H124"/>
    <mergeCell ref="A102:H102"/>
    <mergeCell ref="A131:H131"/>
    <mergeCell ref="A52:H52"/>
    <mergeCell ref="A64:H64"/>
    <mergeCell ref="A80:H80"/>
    <mergeCell ref="A127:H127"/>
    <mergeCell ref="A105:H105"/>
    <mergeCell ref="A111:H111"/>
    <mergeCell ref="A118:H118"/>
    <mergeCell ref="A121:H121"/>
  </mergeCells>
  <phoneticPr fontId="5" type="noConversion"/>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C16"/>
  <sheetViews>
    <sheetView tabSelected="1" zoomScaleNormal="100" workbookViewId="0">
      <selection activeCell="B12" sqref="B12"/>
    </sheetView>
  </sheetViews>
  <sheetFormatPr defaultRowHeight="14.5" x14ac:dyDescent="0.35"/>
  <cols>
    <col min="1" max="1" width="6.26953125" customWidth="1"/>
    <col min="2" max="2" width="99.54296875" customWidth="1"/>
    <col min="3" max="3" width="34.54296875" customWidth="1"/>
  </cols>
  <sheetData>
    <row r="1" spans="1:3" s="18" customFormat="1" ht="29.25" customHeight="1" x14ac:dyDescent="0.35">
      <c r="A1" s="87" t="s">
        <v>160</v>
      </c>
      <c r="B1" s="88"/>
      <c r="C1" s="89"/>
    </row>
    <row r="2" spans="1:3" s="18" customFormat="1" ht="144.75" customHeight="1" x14ac:dyDescent="0.35">
      <c r="A2" s="83" t="s">
        <v>105</v>
      </c>
      <c r="B2" s="84"/>
      <c r="C2" s="85"/>
    </row>
    <row r="3" spans="1:3" ht="27.75" customHeight="1" x14ac:dyDescent="0.35">
      <c r="A3" s="36" t="s">
        <v>103</v>
      </c>
      <c r="B3" s="37" t="s">
        <v>99</v>
      </c>
      <c r="C3" s="38" t="s">
        <v>100</v>
      </c>
    </row>
    <row r="4" spans="1:3" ht="29.5" customHeight="1" x14ac:dyDescent="0.35">
      <c r="A4" s="91">
        <v>1</v>
      </c>
      <c r="B4" s="92" t="s">
        <v>168</v>
      </c>
      <c r="C4" s="93">
        <f>'A - School Building Revolution '!F43</f>
        <v>0</v>
      </c>
    </row>
    <row r="5" spans="1:3" ht="26.5" customHeight="1" thickBot="1" x14ac:dyDescent="0.4">
      <c r="A5" s="32"/>
      <c r="B5" s="33" t="s">
        <v>102</v>
      </c>
      <c r="C5" s="34">
        <f>SUM(C4:C4)</f>
        <v>0</v>
      </c>
    </row>
    <row r="9" spans="1:3" x14ac:dyDescent="0.35">
      <c r="C9" s="35"/>
    </row>
    <row r="16" spans="1:3" x14ac:dyDescent="0.35">
      <c r="B16" t="s">
        <v>101</v>
      </c>
    </row>
  </sheetData>
  <mergeCells count="2">
    <mergeCell ref="A2:C2"/>
    <mergeCell ref="A1:C1"/>
  </mergeCells>
  <pageMargins left="0.7" right="0.7" top="0.75" bottom="0.75" header="0.3" footer="0.3"/>
  <pageSetup scale="87"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G43"/>
  <sheetViews>
    <sheetView view="pageBreakPreview" topLeftCell="A34" zoomScale="112" zoomScaleNormal="100" zoomScaleSheetLayoutView="112" workbookViewId="0">
      <selection activeCell="A4" sqref="A4:G4"/>
    </sheetView>
  </sheetViews>
  <sheetFormatPr defaultColWidth="8.81640625" defaultRowHeight="14.5" x14ac:dyDescent="0.35"/>
  <cols>
    <col min="1" max="1" width="5.1796875" style="22" customWidth="1"/>
    <col min="2" max="2" width="106" style="18" customWidth="1"/>
    <col min="3" max="3" width="8" style="23" customWidth="1"/>
    <col min="4" max="4" width="11.7265625" style="23" customWidth="1"/>
    <col min="5" max="5" width="15" style="23" customWidth="1"/>
    <col min="6" max="6" width="17" style="23" customWidth="1"/>
    <col min="7" max="7" width="25.7265625" style="24" customWidth="1"/>
    <col min="8" max="16384" width="8.81640625" style="18"/>
  </cols>
  <sheetData>
    <row r="1" spans="1:7" ht="29.25" customHeight="1" x14ac:dyDescent="0.35">
      <c r="A1" s="80" t="s">
        <v>160</v>
      </c>
      <c r="B1" s="81"/>
      <c r="C1" s="81"/>
      <c r="D1" s="81"/>
      <c r="E1" s="81"/>
      <c r="F1" s="81"/>
      <c r="G1" s="82"/>
    </row>
    <row r="2" spans="1:7" ht="130.9" customHeight="1" x14ac:dyDescent="0.35">
      <c r="A2" s="83" t="s">
        <v>119</v>
      </c>
      <c r="B2" s="84"/>
      <c r="C2" s="84"/>
      <c r="D2" s="84"/>
      <c r="E2" s="84"/>
      <c r="F2" s="84"/>
      <c r="G2" s="85"/>
    </row>
    <row r="3" spans="1:7" ht="15.5" x14ac:dyDescent="0.35">
      <c r="A3" s="86" t="s">
        <v>122</v>
      </c>
      <c r="B3" s="86"/>
      <c r="C3" s="86"/>
      <c r="D3" s="86"/>
      <c r="E3" s="86"/>
      <c r="F3" s="86"/>
      <c r="G3" s="86"/>
    </row>
    <row r="4" spans="1:7" x14ac:dyDescent="0.35">
      <c r="A4" s="76" t="s">
        <v>167</v>
      </c>
      <c r="B4" s="76"/>
      <c r="C4" s="76"/>
      <c r="D4" s="76"/>
      <c r="E4" s="76"/>
      <c r="F4" s="76"/>
      <c r="G4" s="76"/>
    </row>
    <row r="5" spans="1:7" x14ac:dyDescent="0.35">
      <c r="A5" s="76" t="s">
        <v>166</v>
      </c>
      <c r="B5" s="76"/>
      <c r="C5" s="76" t="s">
        <v>3</v>
      </c>
      <c r="D5" s="76" t="s">
        <v>120</v>
      </c>
      <c r="E5" s="76" t="s">
        <v>61</v>
      </c>
      <c r="F5" s="76" t="s">
        <v>121</v>
      </c>
      <c r="G5" s="76" t="s">
        <v>62</v>
      </c>
    </row>
    <row r="6" spans="1:7" x14ac:dyDescent="0.35">
      <c r="A6" s="48" t="s">
        <v>103</v>
      </c>
      <c r="B6" s="49" t="s">
        <v>2</v>
      </c>
      <c r="C6" s="76"/>
      <c r="D6" s="76"/>
      <c r="E6" s="76"/>
      <c r="F6" s="76"/>
      <c r="G6" s="76"/>
    </row>
    <row r="7" spans="1:7" ht="16.5" customHeight="1" x14ac:dyDescent="0.35">
      <c r="A7" s="41"/>
      <c r="B7" s="27" t="s">
        <v>98</v>
      </c>
      <c r="C7" s="42"/>
      <c r="D7" s="42"/>
      <c r="E7" s="42"/>
      <c r="F7" s="42"/>
      <c r="G7" s="43"/>
    </row>
    <row r="8" spans="1:7" ht="84" customHeight="1" x14ac:dyDescent="0.35">
      <c r="A8" s="44" t="s">
        <v>63</v>
      </c>
      <c r="B8" s="25" t="s">
        <v>113</v>
      </c>
      <c r="C8" s="50" t="s">
        <v>155</v>
      </c>
      <c r="D8" s="50">
        <v>296.76</v>
      </c>
      <c r="E8" s="50"/>
      <c r="F8" s="50">
        <f>D8*E8</f>
        <v>0</v>
      </c>
      <c r="G8" s="46"/>
    </row>
    <row r="9" spans="1:7" ht="97.9" customHeight="1" x14ac:dyDescent="0.35">
      <c r="A9" s="44" t="s">
        <v>64</v>
      </c>
      <c r="B9" s="25" t="s">
        <v>161</v>
      </c>
      <c r="C9" s="50" t="s">
        <v>155</v>
      </c>
      <c r="D9" s="50">
        <v>296.76</v>
      </c>
      <c r="E9" s="50"/>
      <c r="F9" s="50">
        <f t="shared" ref="F9:F26" si="0">D9*E9</f>
        <v>0</v>
      </c>
      <c r="G9" s="46"/>
    </row>
    <row r="10" spans="1:7" ht="97.9" customHeight="1" x14ac:dyDescent="0.35">
      <c r="A10" s="44" t="s">
        <v>65</v>
      </c>
      <c r="B10" s="25" t="s">
        <v>162</v>
      </c>
      <c r="C10" s="50" t="s">
        <v>155</v>
      </c>
      <c r="D10" s="50">
        <v>24.2</v>
      </c>
      <c r="E10" s="50"/>
      <c r="F10" s="50">
        <f t="shared" si="0"/>
        <v>0</v>
      </c>
      <c r="G10" s="46"/>
    </row>
    <row r="11" spans="1:7" ht="67.150000000000006" customHeight="1" x14ac:dyDescent="0.35">
      <c r="A11" s="44" t="s">
        <v>66</v>
      </c>
      <c r="B11" s="25" t="s">
        <v>114</v>
      </c>
      <c r="C11" s="50" t="s">
        <v>154</v>
      </c>
      <c r="D11" s="50">
        <v>1.68</v>
      </c>
      <c r="E11" s="50"/>
      <c r="F11" s="50">
        <f t="shared" si="0"/>
        <v>0</v>
      </c>
      <c r="G11" s="46"/>
    </row>
    <row r="12" spans="1:7" ht="51" customHeight="1" x14ac:dyDescent="0.35">
      <c r="A12" s="44" t="s">
        <v>67</v>
      </c>
      <c r="B12" s="25" t="s">
        <v>163</v>
      </c>
      <c r="C12" s="45" t="s">
        <v>115</v>
      </c>
      <c r="D12" s="50">
        <v>16</v>
      </c>
      <c r="E12" s="50"/>
      <c r="F12" s="50">
        <f t="shared" si="0"/>
        <v>0</v>
      </c>
      <c r="G12" s="46"/>
    </row>
    <row r="13" spans="1:7" ht="83.25" customHeight="1" x14ac:dyDescent="0.35">
      <c r="A13" s="44" t="s">
        <v>69</v>
      </c>
      <c r="B13" s="19" t="s">
        <v>107</v>
      </c>
      <c r="C13" s="50" t="s">
        <v>155</v>
      </c>
      <c r="D13" s="50">
        <v>72</v>
      </c>
      <c r="E13" s="50"/>
      <c r="F13" s="50">
        <f t="shared" si="0"/>
        <v>0</v>
      </c>
      <c r="G13" s="20"/>
    </row>
    <row r="14" spans="1:7" ht="66.75" customHeight="1" x14ac:dyDescent="0.35">
      <c r="A14" s="44" t="s">
        <v>70</v>
      </c>
      <c r="B14" s="19" t="s">
        <v>159</v>
      </c>
      <c r="C14" s="50" t="s">
        <v>155</v>
      </c>
      <c r="D14" s="50">
        <v>160</v>
      </c>
      <c r="E14" s="50"/>
      <c r="F14" s="50">
        <f t="shared" si="0"/>
        <v>0</v>
      </c>
      <c r="G14" s="20"/>
    </row>
    <row r="15" spans="1:7" ht="70.900000000000006" customHeight="1" x14ac:dyDescent="0.35">
      <c r="A15" s="44" t="s">
        <v>71</v>
      </c>
      <c r="B15" s="21" t="s">
        <v>123</v>
      </c>
      <c r="C15" s="50" t="s">
        <v>156</v>
      </c>
      <c r="D15" s="50">
        <v>18.741</v>
      </c>
      <c r="E15" s="50"/>
      <c r="F15" s="50">
        <f t="shared" si="0"/>
        <v>0</v>
      </c>
      <c r="G15" s="20"/>
    </row>
    <row r="16" spans="1:7" ht="70.150000000000006" customHeight="1" x14ac:dyDescent="0.35">
      <c r="A16" s="44" t="s">
        <v>72</v>
      </c>
      <c r="B16" s="21" t="s">
        <v>124</v>
      </c>
      <c r="C16" s="50" t="s">
        <v>156</v>
      </c>
      <c r="D16" s="50">
        <v>12.494</v>
      </c>
      <c r="E16" s="50"/>
      <c r="F16" s="50">
        <f t="shared" si="0"/>
        <v>0</v>
      </c>
      <c r="G16" s="20"/>
    </row>
    <row r="17" spans="1:7" ht="85.5" customHeight="1" x14ac:dyDescent="0.35">
      <c r="A17" s="44" t="s">
        <v>73</v>
      </c>
      <c r="B17" s="21" t="s">
        <v>125</v>
      </c>
      <c r="C17" s="50" t="s">
        <v>156</v>
      </c>
      <c r="D17" s="50">
        <v>6.2469999999999999</v>
      </c>
      <c r="E17" s="50"/>
      <c r="F17" s="50">
        <f t="shared" si="0"/>
        <v>0</v>
      </c>
      <c r="G17" s="20"/>
    </row>
    <row r="18" spans="1:7" ht="85.5" customHeight="1" x14ac:dyDescent="0.35">
      <c r="A18" s="44" t="s">
        <v>74</v>
      </c>
      <c r="B18" s="21" t="s">
        <v>110</v>
      </c>
      <c r="C18" s="50" t="s">
        <v>155</v>
      </c>
      <c r="D18" s="50">
        <v>3</v>
      </c>
      <c r="E18" s="50"/>
      <c r="F18" s="50">
        <f t="shared" si="0"/>
        <v>0</v>
      </c>
      <c r="G18" s="20"/>
    </row>
    <row r="19" spans="1:7" ht="85.5" customHeight="1" x14ac:dyDescent="0.35">
      <c r="A19" s="44" t="s">
        <v>75</v>
      </c>
      <c r="B19" s="21" t="s">
        <v>109</v>
      </c>
      <c r="C19" s="50" t="s">
        <v>155</v>
      </c>
      <c r="D19" s="50">
        <v>10</v>
      </c>
      <c r="E19" s="50"/>
      <c r="F19" s="50">
        <f t="shared" si="0"/>
        <v>0</v>
      </c>
      <c r="G19" s="20"/>
    </row>
    <row r="20" spans="1:7" ht="98.25" customHeight="1" x14ac:dyDescent="0.35">
      <c r="A20" s="44" t="s">
        <v>76</v>
      </c>
      <c r="B20" s="19" t="s">
        <v>108</v>
      </c>
      <c r="C20" s="50" t="s">
        <v>126</v>
      </c>
      <c r="D20" s="50">
        <v>45</v>
      </c>
      <c r="E20" s="50"/>
      <c r="F20" s="50">
        <f t="shared" si="0"/>
        <v>0</v>
      </c>
      <c r="G20" s="20"/>
    </row>
    <row r="21" spans="1:7" ht="81.75" customHeight="1" x14ac:dyDescent="0.35">
      <c r="A21" s="44" t="s">
        <v>77</v>
      </c>
      <c r="B21" s="26" t="s">
        <v>111</v>
      </c>
      <c r="C21" s="50" t="s">
        <v>155</v>
      </c>
      <c r="D21" s="50">
        <v>1079.5220000000002</v>
      </c>
      <c r="E21" s="50"/>
      <c r="F21" s="50">
        <f t="shared" si="0"/>
        <v>0</v>
      </c>
      <c r="G21" s="20"/>
    </row>
    <row r="22" spans="1:7" ht="62" x14ac:dyDescent="0.35">
      <c r="A22" s="44" t="s">
        <v>91</v>
      </c>
      <c r="B22" s="25" t="s">
        <v>118</v>
      </c>
      <c r="C22" s="50" t="s">
        <v>155</v>
      </c>
      <c r="D22" s="50">
        <f>87.1+(2.4*1.2*6)</f>
        <v>104.38</v>
      </c>
      <c r="E22" s="50"/>
      <c r="F22" s="50">
        <f t="shared" si="0"/>
        <v>0</v>
      </c>
      <c r="G22" s="20"/>
    </row>
    <row r="23" spans="1:7" ht="62" x14ac:dyDescent="0.35">
      <c r="A23" s="44" t="s">
        <v>92</v>
      </c>
      <c r="B23" s="47" t="s">
        <v>116</v>
      </c>
      <c r="C23" s="50" t="s">
        <v>117</v>
      </c>
      <c r="D23" s="50">
        <v>8</v>
      </c>
      <c r="E23" s="50"/>
      <c r="F23" s="50">
        <f t="shared" si="0"/>
        <v>0</v>
      </c>
      <c r="G23" s="39"/>
    </row>
    <row r="24" spans="1:7" ht="63" customHeight="1" x14ac:dyDescent="0.35">
      <c r="A24" s="44" t="s">
        <v>93</v>
      </c>
      <c r="B24" s="62" t="s">
        <v>164</v>
      </c>
      <c r="C24" s="57" t="s">
        <v>106</v>
      </c>
      <c r="D24" s="50">
        <v>7</v>
      </c>
      <c r="E24" s="50"/>
      <c r="F24" s="50">
        <f t="shared" si="0"/>
        <v>0</v>
      </c>
      <c r="G24" s="39"/>
    </row>
    <row r="25" spans="1:7" ht="70.900000000000006" customHeight="1" x14ac:dyDescent="0.35">
      <c r="A25" s="44" t="s">
        <v>94</v>
      </c>
      <c r="B25" s="40" t="s">
        <v>104</v>
      </c>
      <c r="C25" s="57" t="s">
        <v>68</v>
      </c>
      <c r="D25" s="50">
        <v>1</v>
      </c>
      <c r="E25" s="50"/>
      <c r="F25" s="50">
        <f t="shared" si="0"/>
        <v>0</v>
      </c>
      <c r="G25" s="39"/>
    </row>
    <row r="26" spans="1:7" ht="35.5" customHeight="1" x14ac:dyDescent="0.35">
      <c r="A26" s="44" t="s">
        <v>152</v>
      </c>
      <c r="B26" s="40" t="s">
        <v>112</v>
      </c>
      <c r="C26" s="57" t="s">
        <v>117</v>
      </c>
      <c r="D26" s="50">
        <v>1</v>
      </c>
      <c r="E26" s="50"/>
      <c r="F26" s="50">
        <f t="shared" si="0"/>
        <v>0</v>
      </c>
      <c r="G26" s="39"/>
    </row>
    <row r="27" spans="1:7" ht="23.25" customHeight="1" thickBot="1" x14ac:dyDescent="0.4">
      <c r="A27" s="78" t="s">
        <v>97</v>
      </c>
      <c r="B27" s="79"/>
      <c r="C27" s="28"/>
      <c r="D27" s="29"/>
      <c r="E27" s="30"/>
      <c r="F27" s="63">
        <f>SUM(F8:F26)</f>
        <v>0</v>
      </c>
      <c r="G27" s="31"/>
    </row>
    <row r="28" spans="1:7" x14ac:dyDescent="0.35">
      <c r="A28" s="77" t="s">
        <v>157</v>
      </c>
      <c r="B28" s="77"/>
      <c r="C28" s="77"/>
      <c r="D28" s="77"/>
      <c r="E28" s="77"/>
      <c r="F28" s="77"/>
      <c r="G28" s="77"/>
    </row>
    <row r="29" spans="1:7" ht="54" x14ac:dyDescent="0.35">
      <c r="A29" s="50" t="s">
        <v>127</v>
      </c>
      <c r="B29" s="61" t="s">
        <v>140</v>
      </c>
      <c r="C29" s="50" t="s">
        <v>154</v>
      </c>
      <c r="D29" s="50">
        <v>23.024000000000001</v>
      </c>
      <c r="E29" s="50"/>
      <c r="F29" s="50">
        <f t="shared" ref="F29:F41" si="1">E29*D29</f>
        <v>0</v>
      </c>
      <c r="G29" s="51"/>
    </row>
    <row r="30" spans="1:7" ht="74.5" customHeight="1" x14ac:dyDescent="0.35">
      <c r="A30" s="50" t="s">
        <v>128</v>
      </c>
      <c r="B30" s="52" t="s">
        <v>141</v>
      </c>
      <c r="C30" s="50" t="s">
        <v>154</v>
      </c>
      <c r="D30" s="50">
        <v>51.2</v>
      </c>
      <c r="E30" s="50"/>
      <c r="F30" s="50">
        <f t="shared" si="1"/>
        <v>0</v>
      </c>
      <c r="G30" s="51"/>
    </row>
    <row r="31" spans="1:7" ht="72.5" x14ac:dyDescent="0.35">
      <c r="A31" s="50" t="s">
        <v>129</v>
      </c>
      <c r="B31" s="53" t="s">
        <v>142</v>
      </c>
      <c r="C31" s="50" t="s">
        <v>154</v>
      </c>
      <c r="D31" s="50">
        <v>2.7075</v>
      </c>
      <c r="E31" s="64"/>
      <c r="F31" s="50">
        <f t="shared" si="1"/>
        <v>0</v>
      </c>
      <c r="G31" s="51"/>
    </row>
    <row r="32" spans="1:7" ht="72.5" x14ac:dyDescent="0.35">
      <c r="A32" s="50" t="s">
        <v>130</v>
      </c>
      <c r="B32" s="54" t="s">
        <v>143</v>
      </c>
      <c r="C32" s="50" t="s">
        <v>154</v>
      </c>
      <c r="D32" s="50">
        <v>4.3267499999999997</v>
      </c>
      <c r="E32" s="64"/>
      <c r="F32" s="50">
        <f t="shared" si="1"/>
        <v>0</v>
      </c>
      <c r="G32" s="51"/>
    </row>
    <row r="33" spans="1:7" ht="75.650000000000006" customHeight="1" x14ac:dyDescent="0.35">
      <c r="A33" s="50" t="s">
        <v>131</v>
      </c>
      <c r="B33" s="55" t="s">
        <v>144</v>
      </c>
      <c r="C33" s="50" t="s">
        <v>154</v>
      </c>
      <c r="D33" s="50">
        <v>15.737499999999999</v>
      </c>
      <c r="E33" s="50"/>
      <c r="F33" s="50">
        <f t="shared" si="1"/>
        <v>0</v>
      </c>
      <c r="G33" s="51"/>
    </row>
    <row r="34" spans="1:7" ht="72.5" x14ac:dyDescent="0.35">
      <c r="A34" s="50" t="s">
        <v>132</v>
      </c>
      <c r="B34" s="55" t="s">
        <v>145</v>
      </c>
      <c r="C34" s="50" t="s">
        <v>154</v>
      </c>
      <c r="D34" s="50">
        <v>7.4945999999999993</v>
      </c>
      <c r="E34" s="50"/>
      <c r="F34" s="50">
        <f t="shared" si="1"/>
        <v>0</v>
      </c>
      <c r="G34" s="51"/>
    </row>
    <row r="35" spans="1:7" ht="72.5" x14ac:dyDescent="0.35">
      <c r="A35" s="50" t="s">
        <v>133</v>
      </c>
      <c r="B35" s="56" t="s">
        <v>146</v>
      </c>
      <c r="C35" s="50" t="s">
        <v>155</v>
      </c>
      <c r="D35" s="50">
        <v>146.51999999999998</v>
      </c>
      <c r="E35" s="65"/>
      <c r="F35" s="50">
        <f t="shared" si="1"/>
        <v>0</v>
      </c>
      <c r="G35" s="51"/>
    </row>
    <row r="36" spans="1:7" ht="72.5" x14ac:dyDescent="0.35">
      <c r="A36" s="50" t="s">
        <v>134</v>
      </c>
      <c r="B36" s="58" t="s">
        <v>147</v>
      </c>
      <c r="C36" s="50" t="s">
        <v>155</v>
      </c>
      <c r="D36" s="50">
        <v>109.34000000000002</v>
      </c>
      <c r="E36" s="50"/>
      <c r="F36" s="50">
        <f t="shared" si="1"/>
        <v>0</v>
      </c>
      <c r="G36" s="51"/>
    </row>
    <row r="37" spans="1:7" ht="72.5" x14ac:dyDescent="0.35">
      <c r="A37" s="50" t="s">
        <v>135</v>
      </c>
      <c r="B37" s="59" t="s">
        <v>148</v>
      </c>
      <c r="C37" s="50" t="s">
        <v>155</v>
      </c>
      <c r="D37" s="57">
        <v>25.315000000000001</v>
      </c>
      <c r="E37" s="50"/>
      <c r="F37" s="50">
        <f t="shared" si="1"/>
        <v>0</v>
      </c>
      <c r="G37" s="51"/>
    </row>
    <row r="38" spans="1:7" ht="58" x14ac:dyDescent="0.35">
      <c r="A38" s="50" t="s">
        <v>136</v>
      </c>
      <c r="B38" s="59" t="s">
        <v>149</v>
      </c>
      <c r="C38" s="50" t="s">
        <v>155</v>
      </c>
      <c r="D38" s="57">
        <v>146.51999999999998</v>
      </c>
      <c r="E38" s="64"/>
      <c r="F38" s="50">
        <f t="shared" si="1"/>
        <v>0</v>
      </c>
      <c r="G38" s="51"/>
    </row>
    <row r="39" spans="1:7" ht="58" x14ac:dyDescent="0.35">
      <c r="A39" s="50" t="s">
        <v>137</v>
      </c>
      <c r="B39" s="62" t="s">
        <v>158</v>
      </c>
      <c r="C39" s="57" t="s">
        <v>106</v>
      </c>
      <c r="D39" s="57">
        <v>7</v>
      </c>
      <c r="E39" s="50"/>
      <c r="F39" s="50">
        <f t="shared" si="1"/>
        <v>0</v>
      </c>
      <c r="G39" s="51"/>
    </row>
    <row r="40" spans="1:7" ht="78.650000000000006" customHeight="1" x14ac:dyDescent="0.35">
      <c r="A40" s="50" t="s">
        <v>138</v>
      </c>
      <c r="B40" s="60" t="s">
        <v>150</v>
      </c>
      <c r="C40" s="50" t="s">
        <v>155</v>
      </c>
      <c r="D40" s="57">
        <v>14.429999999999998</v>
      </c>
      <c r="E40" s="57"/>
      <c r="F40" s="50">
        <f t="shared" si="1"/>
        <v>0</v>
      </c>
      <c r="G40" s="51"/>
    </row>
    <row r="41" spans="1:7" ht="25.9" customHeight="1" x14ac:dyDescent="0.35">
      <c r="A41" s="50" t="s">
        <v>139</v>
      </c>
      <c r="B41" s="56" t="s">
        <v>151</v>
      </c>
      <c r="C41" s="50" t="s">
        <v>154</v>
      </c>
      <c r="D41" s="57">
        <v>5.5250000000000004</v>
      </c>
      <c r="E41" s="50"/>
      <c r="F41" s="50">
        <f t="shared" si="1"/>
        <v>0</v>
      </c>
      <c r="G41" s="51"/>
    </row>
    <row r="42" spans="1:7" ht="21.65" customHeight="1" x14ac:dyDescent="0.35">
      <c r="A42" s="69" t="s">
        <v>153</v>
      </c>
      <c r="B42" s="69"/>
      <c r="C42" s="73"/>
      <c r="D42" s="74"/>
      <c r="E42" s="75"/>
      <c r="F42" s="67">
        <f>SUM(F29:F41)</f>
        <v>0</v>
      </c>
      <c r="G42" s="51"/>
    </row>
    <row r="43" spans="1:7" ht="25.9" customHeight="1" x14ac:dyDescent="0.35">
      <c r="A43" s="69" t="s">
        <v>165</v>
      </c>
      <c r="B43" s="69"/>
      <c r="C43" s="70"/>
      <c r="D43" s="71"/>
      <c r="E43" s="72"/>
      <c r="F43" s="90">
        <f>F42+F27</f>
        <v>0</v>
      </c>
      <c r="G43" s="66"/>
    </row>
  </sheetData>
  <mergeCells count="16">
    <mergeCell ref="G5:G6"/>
    <mergeCell ref="A28:G28"/>
    <mergeCell ref="A27:B27"/>
    <mergeCell ref="A1:G1"/>
    <mergeCell ref="A2:G2"/>
    <mergeCell ref="A3:G3"/>
    <mergeCell ref="A4:G4"/>
    <mergeCell ref="A5:B5"/>
    <mergeCell ref="C5:C6"/>
    <mergeCell ref="D5:D6"/>
    <mergeCell ref="E5:E6"/>
    <mergeCell ref="A42:B42"/>
    <mergeCell ref="A43:B43"/>
    <mergeCell ref="C43:E43"/>
    <mergeCell ref="C42:E42"/>
    <mergeCell ref="F5:F6"/>
  </mergeCells>
  <phoneticPr fontId="5" type="noConversion"/>
  <printOptions horizontalCentered="1"/>
  <pageMargins left="0.25" right="0.2" top="0.5" bottom="0.25" header="0.3" footer="0.3"/>
  <pageSetup scale="71" fitToHeight="0" orientation="landscape" r:id="rId1"/>
  <rowBreaks count="2" manualBreakCount="2">
    <brk id="19" max="6" man="1"/>
    <brk id="27" max="6"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item1.xml><?xml version="1.0" encoding="utf-8"?>
<ct:contentTypeSchema xmlns:ct="http://schemas.microsoft.com/office/2006/metadata/contentType" xmlns:ma="http://schemas.microsoft.com/office/2006/metadata/properties/metaAttributes" ct:_="" ma:_="" ma:contentTypeName="UNICEF Document" ma:contentTypeID="0x0101009BA85F8052A6DA4FA3E31FF9F74C69700035B2D9EE7372E34AB024084F45C0E42C" ma:contentTypeVersion="41" ma:contentTypeDescription="Create a new document." ma:contentTypeScope="" ma:versionID="4852701df16b99ba4b85e176582023eb">
  <xsd:schema xmlns:xsd="http://www.w3.org/2001/XMLSchema" xmlns:xs="http://www.w3.org/2001/XMLSchema" xmlns:p="http://schemas.microsoft.com/office/2006/metadata/properties" xmlns:ns1="http://schemas.microsoft.com/sharepoint/v3" xmlns:ns2="ca283e0b-db31-4043-a2ef-b80661bf084a" xmlns:ns3="http://schemas.microsoft.com/sharepoint.v3" xmlns:ns4="6fec90c0-2add-4556-8624-8813ffaee4de" xmlns:ns5="07a416af-e592-49e1-a858-3d785d06642a" xmlns:ns6="http://schemas.microsoft.com/sharepoint/v4" targetNamespace="http://schemas.microsoft.com/office/2006/metadata/properties" ma:root="true" ma:fieldsID="9ade66332a43e49061980a058754bb71" ns1:_="" ns2:_="" ns3:_="" ns4:_="" ns5:_="" ns6:_="">
    <xsd:import namespace="http://schemas.microsoft.com/sharepoint/v3"/>
    <xsd:import namespace="ca283e0b-db31-4043-a2ef-b80661bf084a"/>
    <xsd:import namespace="http://schemas.microsoft.com/sharepoint.v3"/>
    <xsd:import namespace="6fec90c0-2add-4556-8624-8813ffaee4de"/>
    <xsd:import namespace="07a416af-e592-49e1-a858-3d785d06642a"/>
    <xsd:import namespace="http://schemas.microsoft.com/sharepoint/v4"/>
    <xsd:element name="properties">
      <xsd:complexType>
        <xsd:sequence>
          <xsd:element name="documentManagement">
            <xsd:complexType>
              <xsd:all>
                <xsd:element ref="ns2:WrittenBy" minOccurs="0"/>
                <xsd:element ref="ns2:ContentLanguage" minOccurs="0"/>
                <xsd:element ref="ns3:CategoryDescription" minOccurs="0"/>
                <xsd:element ref="ns2:RecipientsEmail" minOccurs="0"/>
                <xsd:element ref="ns2:SenderEmail" minOccurs="0"/>
                <xsd:element ref="ns2:DateTransmittedEmail" minOccurs="0"/>
                <xsd:element ref="ns2:k8c968e8c72a4eda96b7e8fdbe192be2" minOccurs="0"/>
                <xsd:element ref="ns2:ga975397408f43e4b84ec8e5a598e523" minOccurs="0"/>
                <xsd:element ref="ns2:mda26ace941f4791a7314a339fee829c" minOccurs="0"/>
                <xsd:element ref="ns2:TaxCatchAllLabel" minOccurs="0"/>
                <xsd:element ref="ns2:TaxCatchAll" minOccurs="0"/>
                <xsd:element ref="ns2:h6a71f3e574e4344bc34f3fc9dd20054" minOccurs="0"/>
                <xsd:element ref="ns2:ContentStatus" minOccurs="0"/>
                <xsd:element ref="ns2:j169e817e0ee4eb8974e6fc4a2762909" minOccurs="0"/>
                <xsd:element ref="ns2:j048a4f9aaad4a8990a1d5e5f53cb451" minOccurs="0"/>
                <xsd:element ref="ns4:SharedWithUsers" minOccurs="0"/>
                <xsd:element ref="ns4:SharedWithDetails" minOccurs="0"/>
                <xsd:element ref="ns5:MediaServiceMetadata" minOccurs="0"/>
                <xsd:element ref="ns5:MediaServiceFastMetadata" minOccurs="0"/>
                <xsd:element ref="ns5:MediaServiceAutoTags" minOccurs="0"/>
                <xsd:element ref="ns5:MediaServiceOCR" minOccurs="0"/>
                <xsd:element ref="ns5:MediaServiceGenerationTime" minOccurs="0"/>
                <xsd:element ref="ns5:MediaServiceEventHashCode" minOccurs="0"/>
                <xsd:element ref="ns5:MediaServiceAutoKeyPoints" minOccurs="0"/>
                <xsd:element ref="ns5:MediaServiceKeyPoints" minOccurs="0"/>
                <xsd:element ref="ns6:IconOverlay" minOccurs="0"/>
                <xsd:element ref="ns1:_vti_ItemHoldRecordStatus" minOccurs="0"/>
                <xsd:element ref="ns1:_vti_ItemDeclaredRecord" minOccurs="0"/>
                <xsd:element ref="ns4:TaxKeywordTaxHTField" minOccurs="0"/>
                <xsd:element ref="ns4:SemaphoreItemMetadata" minOccurs="0"/>
                <xsd:element ref="ns5:MediaServiceDateTaken" minOccurs="0"/>
                <xsd:element ref="ns5:MediaLengthInSeconds" minOccurs="0"/>
                <xsd:element ref="ns5:lcf76f155ced4ddcb4097134ff3c332f" minOccurs="0"/>
                <xsd:element ref="ns5:MediaServiceLocation" minOccurs="0"/>
                <xsd:element ref="ns5:MediaServiceObjectDetectorVersions" minOccurs="0"/>
                <xsd:element ref="ns5: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vti_ItemHoldRecordStatus" ma:index="42" nillable="true" ma:displayName="Hold and Record Status" ma:decimals="0" ma:description="" ma:hidden="true" ma:indexed="true" ma:internalName="_vti_ItemHoldRecordStatus" ma:readOnly="true">
      <xsd:simpleType>
        <xsd:restriction base="dms:Unknown"/>
      </xsd:simpleType>
    </xsd:element>
    <xsd:element name="_vti_ItemDeclaredRecord" ma:index="43" nillable="true" ma:displayName="Declared Record" ma:hidden="true" ma:internalName="_vti_ItemDeclaredRecord" ma:readOnly="true">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ca283e0b-db31-4043-a2ef-b80661bf084a" elementFormDefault="qualified">
    <xsd:import namespace="http://schemas.microsoft.com/office/2006/documentManagement/types"/>
    <xsd:import namespace="http://schemas.microsoft.com/office/infopath/2007/PartnerControls"/>
    <xsd:element name="WrittenBy" ma:index="3" nillable="true" ma:displayName="Written By" ma:description="‘Written By’ is auto-completed with the name of the uploader, but can be edited if you are uploading on behalf of someone else." ma:list="UserInfo" ma:SharePointGroup="0" ma:internalName="WrittenBy" ma:readOnly="false" ma:showField="ImnNam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ContentLanguage" ma:index="4" nillable="true" ma:displayName="Content Language *" ma:default="English" ma:format="RadioButtons" ma:indexed="true" ma:internalName="ContentLanguage">
      <xsd:simpleType>
        <xsd:restriction base="dms:Choice">
          <xsd:enumeration value="English"/>
          <xsd:enumeration value="French"/>
          <xsd:enumeration value="Spanish"/>
          <xsd:enumeration value="Russian"/>
          <xsd:enumeration value="Chinese"/>
          <xsd:enumeration value="Arabic"/>
          <xsd:enumeration value="other"/>
        </xsd:restriction>
      </xsd:simpleType>
    </xsd:element>
    <xsd:element name="RecipientsEmail" ma:index="9" nillable="true" ma:displayName="Recipients (email)" ma:hidden="true" ma:internalName="RecipientsEmail" ma:readOnly="false">
      <xsd:simpleType>
        <xsd:restriction base="dms:Text">
          <xsd:maxLength value="255"/>
        </xsd:restriction>
      </xsd:simpleType>
    </xsd:element>
    <xsd:element name="SenderEmail" ma:index="10" nillable="true" ma:displayName="Sender (email)" ma:hidden="true" ma:internalName="SenderEmail" ma:readOnly="false">
      <xsd:simpleType>
        <xsd:restriction base="dms:Text">
          <xsd:maxLength value="255"/>
        </xsd:restriction>
      </xsd:simpleType>
    </xsd:element>
    <xsd:element name="DateTransmittedEmail" ma:index="11" nillable="true" ma:displayName="Date transmitted (email)" ma:format="DateTime" ma:hidden="true" ma:internalName="DateTransmittedEmail" ma:readOnly="false">
      <xsd:simpleType>
        <xsd:restriction base="dms:DateTime"/>
      </xsd:simpleType>
    </xsd:element>
    <xsd:element name="k8c968e8c72a4eda96b7e8fdbe192be2" ma:index="12" nillable="true" ma:taxonomy="true" ma:internalName="k8c968e8c72a4eda96b7e8fdbe192be2" ma:taxonomyFieldName="GeographicScope" ma:displayName="Geographic Scope" ma:default="" ma:fieldId="{48c968e8-c72a-4eda-96b7-e8fdbe192be2}" ma:taxonomyMulti="true" ma:sspId="73f51738-d318-4883-9d64-4f0bd0ccc55e" ma:termSetId="0a00fedf-defc-4fe3-a3bf-9929b29a638e" ma:anchorId="00000000-0000-0000-0000-000000000000" ma:open="false" ma:isKeyword="false">
      <xsd:complexType>
        <xsd:sequence>
          <xsd:element ref="pc:Terms" minOccurs="0" maxOccurs="1"/>
        </xsd:sequence>
      </xsd:complexType>
    </xsd:element>
    <xsd:element name="ga975397408f43e4b84ec8e5a598e523" ma:index="16" nillable="true" ma:taxonomy="true" ma:internalName="ga975397408f43e4b84ec8e5a598e523" ma:taxonomyFieldName="OfficeDivision" ma:displayName="Office/Division *" ma:default="109;#Afghanistan-0060|b56629db-036c-417c-8a3c-fd4f16b7f6ae" ma:fieldId="{0a975397-408f-43e4-b84e-c8e5a598e523}" ma:sspId="73f51738-d318-4883-9d64-4f0bd0ccc55e" ma:termSetId="1761a25e-44f4-4213-964a-f96c515e12cb" ma:anchorId="00000000-0000-0000-0000-000000000000" ma:open="false" ma:isKeyword="false">
      <xsd:complexType>
        <xsd:sequence>
          <xsd:element ref="pc:Terms" minOccurs="0" maxOccurs="1"/>
        </xsd:sequence>
      </xsd:complexType>
    </xsd:element>
    <xsd:element name="mda26ace941f4791a7314a339fee829c" ma:index="17" nillable="true" ma:taxonomy="true" ma:internalName="mda26ace941f4791a7314a339fee829c" ma:taxonomyFieldName="DocumentType" ma:displayName="Document Type *" ma:indexed="true" ma:default="" ma:fieldId="{6da26ace-941f-4791-a731-4a339fee829c}" ma:sspId="73f51738-d318-4883-9d64-4f0bd0ccc55e" ma:termSetId="f93b6877-8902-4378-8587-5ec85f36ead9" ma:anchorId="00000000-0000-0000-0000-000000000000" ma:open="false" ma:isKeyword="false">
      <xsd:complexType>
        <xsd:sequence>
          <xsd:element ref="pc:Terms" minOccurs="0" maxOccurs="1"/>
        </xsd:sequence>
      </xsd:complexType>
    </xsd:element>
    <xsd:element name="TaxCatchAllLabel" ma:index="18" nillable="true" ma:displayName="Taxonomy Catch All Column1" ma:hidden="true" ma:list="{8beac568-1d90-42c4-b0ad-bae105118937}" ma:internalName="TaxCatchAllLabel" ma:readOnly="true" ma:showField="CatchAllDataLabel" ma:web="6fec90c0-2add-4556-8624-8813ffaee4de">
      <xsd:complexType>
        <xsd:complexContent>
          <xsd:extension base="dms:MultiChoiceLookup">
            <xsd:sequence>
              <xsd:element name="Value" type="dms:Lookup" maxOccurs="unbounded" minOccurs="0" nillable="true"/>
            </xsd:sequence>
          </xsd:extension>
        </xsd:complexContent>
      </xsd:complexType>
    </xsd:element>
    <xsd:element name="TaxCatchAll" ma:index="22" nillable="true" ma:displayName="Taxonomy Catch All Column" ma:hidden="true" ma:list="{8beac568-1d90-42c4-b0ad-bae105118937}" ma:internalName="TaxCatchAll" ma:showField="CatchAllData" ma:web="6fec90c0-2add-4556-8624-8813ffaee4de">
      <xsd:complexType>
        <xsd:complexContent>
          <xsd:extension base="dms:MultiChoiceLookup">
            <xsd:sequence>
              <xsd:element name="Value" type="dms:Lookup" maxOccurs="unbounded" minOccurs="0" nillable="true"/>
            </xsd:sequence>
          </xsd:extension>
        </xsd:complexContent>
      </xsd:complexType>
    </xsd:element>
    <xsd:element name="h6a71f3e574e4344bc34f3fc9dd20054" ma:index="23" nillable="true" ma:taxonomy="true" ma:internalName="h6a71f3e574e4344bc34f3fc9dd20054" ma:taxonomyFieldName="Topic" ma:displayName="Topic *" ma:default="" ma:fieldId="{16a71f3e-574e-4344-bc34-f3fc9dd20054}" ma:taxonomyMulti="true" ma:sspId="73f51738-d318-4883-9d64-4f0bd0ccc55e" ma:termSetId="9561e0e6-71cf-4f3c-87c3-08a6b5d907e8" ma:anchorId="00000000-0000-0000-0000-000000000000" ma:open="false" ma:isKeyword="false">
      <xsd:complexType>
        <xsd:sequence>
          <xsd:element ref="pc:Terms" minOccurs="0" maxOccurs="1"/>
        </xsd:sequence>
      </xsd:complexType>
    </xsd:element>
    <xsd:element name="ContentStatus" ma:index="25" nillable="true" ma:displayName="Content Status" ma:description="Optional column to indicate document status: no status, draft, final or expired.​" ma:format="RadioButtons" ma:internalName="ContentStatus">
      <xsd:simpleType>
        <xsd:restriction base="dms:Choice">
          <xsd:enumeration value="­"/>
          <xsd:enumeration value="Draft"/>
          <xsd:enumeration value="Final"/>
          <xsd:enumeration value="Expired"/>
        </xsd:restriction>
      </xsd:simpleType>
    </xsd:element>
    <xsd:element name="j169e817e0ee4eb8974e6fc4a2762909" ma:index="26" nillable="true" ma:taxonomy="true" ma:internalName="j169e817e0ee4eb8974e6fc4a2762909" ma:taxonomyFieldName="CriticalForLongTermRetention" ma:displayName="Critical for long-term retention?" ma:default="" ma:fieldId="{3169e817-e0ee-4eb8-974e-6fc4a2762909}" ma:sspId="73f51738-d318-4883-9d64-4f0bd0ccc55e" ma:termSetId="59f85175-3dbf-4592-9c1d-453af9da4e8b" ma:anchorId="00000000-0000-0000-0000-000000000000" ma:open="false" ma:isKeyword="false">
      <xsd:complexType>
        <xsd:sequence>
          <xsd:element ref="pc:Terms" minOccurs="0" maxOccurs="1"/>
        </xsd:sequence>
      </xsd:complexType>
    </xsd:element>
    <xsd:element name="j048a4f9aaad4a8990a1d5e5f53cb451" ma:index="28" nillable="true" ma:taxonomy="true" ma:internalName="j048a4f9aaad4a8990a1d5e5f53cb451" ma:taxonomyFieldName="SystemDTAC" ma:displayName="System-DT-AC" ma:default="" ma:fieldId="{3048a4f9-aaad-4a89-90a1-d5e5f53cb451}" ma:sspId="73f51738-d318-4883-9d64-4f0bd0ccc55e" ma:termSetId="1e3381f3-a35f-499a-9a3c-017e5423e02a" ma:anchorId="00000000-0000-0000-0000-000000000000" ma:open="fals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CategoryDescription" ma:index="6" nillable="true" ma:displayName="Description" ma:internalName="CategoryDescription">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6fec90c0-2add-4556-8624-8813ffaee4de" elementFormDefault="qualified">
    <xsd:import namespace="http://schemas.microsoft.com/office/2006/documentManagement/types"/>
    <xsd:import namespace="http://schemas.microsoft.com/office/infopath/2007/PartnerControls"/>
    <xsd:element name="SharedWithUsers" ma:index="31"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32" nillable="true" ma:displayName="Shared With Details" ma:internalName="SharedWithDetails" ma:readOnly="true">
      <xsd:simpleType>
        <xsd:restriction base="dms:Note">
          <xsd:maxLength value="255"/>
        </xsd:restriction>
      </xsd:simpleType>
    </xsd:element>
    <xsd:element name="TaxKeywordTaxHTField" ma:index="44" nillable="true" ma:taxonomy="true" ma:internalName="TaxKeywordTaxHTField" ma:taxonomyFieldName="TaxKeyword" ma:displayName="Enterprise Keywords" ma:fieldId="{23f27201-bee3-471e-b2e7-b64fd8b7ca38}" ma:taxonomyMulti="true" ma:sspId="73f51738-d318-4883-9d64-4f0bd0ccc55e" ma:termSetId="00000000-0000-0000-0000-000000000000" ma:anchorId="00000000-0000-0000-0000-000000000000" ma:open="true" ma:isKeyword="true">
      <xsd:complexType>
        <xsd:sequence>
          <xsd:element ref="pc:Terms" minOccurs="0" maxOccurs="1"/>
        </xsd:sequence>
      </xsd:complexType>
    </xsd:element>
    <xsd:element name="SemaphoreItemMetadata" ma:index="45" nillable="true" ma:displayName="Semaphore Status" ma:hidden="true" ma:internalName="SemaphoreItemMetadata">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07a416af-e592-49e1-a858-3d785d06642a" elementFormDefault="qualified">
    <xsd:import namespace="http://schemas.microsoft.com/office/2006/documentManagement/types"/>
    <xsd:import namespace="http://schemas.microsoft.com/office/infopath/2007/PartnerControls"/>
    <xsd:element name="MediaServiceMetadata" ma:index="33" nillable="true" ma:displayName="MediaServiceMetadata" ma:hidden="true" ma:internalName="MediaServiceMetadata" ma:readOnly="true">
      <xsd:simpleType>
        <xsd:restriction base="dms:Note"/>
      </xsd:simpleType>
    </xsd:element>
    <xsd:element name="MediaServiceFastMetadata" ma:index="34" nillable="true" ma:displayName="MediaServiceFastMetadata" ma:hidden="true" ma:internalName="MediaServiceFastMetadata" ma:readOnly="true">
      <xsd:simpleType>
        <xsd:restriction base="dms:Note"/>
      </xsd:simpleType>
    </xsd:element>
    <xsd:element name="MediaServiceAutoTags" ma:index="35" nillable="true" ma:displayName="Tags" ma:internalName="MediaServiceAutoTags" ma:readOnly="true">
      <xsd:simpleType>
        <xsd:restriction base="dms:Text"/>
      </xsd:simpleType>
    </xsd:element>
    <xsd:element name="MediaServiceOCR" ma:index="36" nillable="true" ma:displayName="Extracted Text" ma:internalName="MediaServiceOCR" ma:readOnly="true">
      <xsd:simpleType>
        <xsd:restriction base="dms:Note">
          <xsd:maxLength value="255"/>
        </xsd:restriction>
      </xsd:simpleType>
    </xsd:element>
    <xsd:element name="MediaServiceGenerationTime" ma:index="37" nillable="true" ma:displayName="MediaServiceGenerationTime" ma:hidden="true" ma:internalName="MediaServiceGenerationTime" ma:readOnly="true">
      <xsd:simpleType>
        <xsd:restriction base="dms:Text"/>
      </xsd:simpleType>
    </xsd:element>
    <xsd:element name="MediaServiceEventHashCode" ma:index="38" nillable="true" ma:displayName="MediaServiceEventHashCode" ma:hidden="true" ma:internalName="MediaServiceEventHashCode" ma:readOnly="true">
      <xsd:simpleType>
        <xsd:restriction base="dms:Text"/>
      </xsd:simpleType>
    </xsd:element>
    <xsd:element name="MediaServiceAutoKeyPoints" ma:index="39" nillable="true" ma:displayName="MediaServiceAutoKeyPoints" ma:hidden="true" ma:internalName="MediaServiceAutoKeyPoints" ma:readOnly="true">
      <xsd:simpleType>
        <xsd:restriction base="dms:Note"/>
      </xsd:simpleType>
    </xsd:element>
    <xsd:element name="MediaServiceKeyPoints" ma:index="40" nillable="true" ma:displayName="KeyPoints" ma:internalName="MediaServiceKeyPoints" ma:readOnly="true">
      <xsd:simpleType>
        <xsd:restriction base="dms:Note">
          <xsd:maxLength value="255"/>
        </xsd:restriction>
      </xsd:simpleType>
    </xsd:element>
    <xsd:element name="MediaServiceDateTaken" ma:index="46" nillable="true" ma:displayName="MediaServiceDateTaken" ma:hidden="true" ma:internalName="MediaServiceDateTaken" ma:readOnly="true">
      <xsd:simpleType>
        <xsd:restriction base="dms:Text"/>
      </xsd:simpleType>
    </xsd:element>
    <xsd:element name="MediaLengthInSeconds" ma:index="47" nillable="true" ma:displayName="MediaLengthInSeconds" ma:hidden="true" ma:internalName="MediaLengthInSeconds" ma:readOnly="true">
      <xsd:simpleType>
        <xsd:restriction base="dms:Unknown"/>
      </xsd:simpleType>
    </xsd:element>
    <xsd:element name="lcf76f155ced4ddcb4097134ff3c332f" ma:index="49" nillable="true" ma:taxonomy="true" ma:internalName="lcf76f155ced4ddcb4097134ff3c332f" ma:taxonomyFieldName="MediaServiceImageTags" ma:displayName="Image Tags" ma:readOnly="false" ma:fieldId="{5cf76f15-5ced-4ddc-b409-7134ff3c332f}" ma:taxonomyMulti="true" ma:sspId="73f51738-d318-4883-9d64-4f0bd0ccc55e" ma:termSetId="09814cd3-568e-fe90-9814-8d621ff8fb84" ma:anchorId="fba54fb3-c3e1-fe81-a776-ca4b69148c4d" ma:open="true" ma:isKeyword="false">
      <xsd:complexType>
        <xsd:sequence>
          <xsd:element ref="pc:Terms" minOccurs="0" maxOccurs="1"/>
        </xsd:sequence>
      </xsd:complexType>
    </xsd:element>
    <xsd:element name="MediaServiceLocation" ma:index="50" nillable="true" ma:displayName="Location" ma:internalName="MediaServiceLocation" ma:readOnly="true">
      <xsd:simpleType>
        <xsd:restriction base="dms:Text"/>
      </xsd:simpleType>
    </xsd:element>
    <xsd:element name="MediaServiceObjectDetectorVersions" ma:index="51"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5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4" elementFormDefault="qualified">
    <xsd:import namespace="http://schemas.microsoft.com/office/2006/documentManagement/types"/>
    <xsd:import namespace="http://schemas.microsoft.com/office/infopath/2007/PartnerControls"/>
    <xsd:element name="IconOverlay" ma:index="41" nillable="true" ma:displayName="IconOverlay" ma:hidden="true" ma:internalName="IconOverlay">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20" ma:displayName="Content Type"/>
        <xsd:element ref="dc:title" minOccurs="0" maxOccurs="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SharedContentType xmlns="Microsoft.SharePoint.Taxonomy.ContentTypeSync" SourceId="73f51738-d318-4883-9d64-4f0bd0ccc55e" ContentTypeId="0x0101009BA85F8052A6DA4FA3E31FF9F74C6970" PreviousValue="false"/>
</file>

<file path=customXml/item3.xml><?xml version="1.0" encoding="utf-8"?>
<?mso-contentType ?>
<spe:Receivers xmlns:spe="http://schemas.microsoft.com/sharepoint/events"/>
</file>

<file path=customXml/item4.xml><?xml version="1.0" encoding="utf-8"?>
<?mso-contentType ?>
<customXsn xmlns="http://schemas.microsoft.com/office/2006/metadata/customXsn">
  <xsnLocation/>
  <cached>True</cached>
  <openByDefault>True</openByDefault>
  <xsnScope/>
</customXsn>
</file>

<file path=customXml/item5.xml><?xml version="1.0" encoding="utf-8"?>
<?mso-contentType ?>
<FormTemplates xmlns="http://schemas.microsoft.com/sharepoint/v3/contenttype/forms">
  <Display>DocumentLibraryForm</Display>
  <Edit>DocumentLibraryForm</Edit>
  <New>DocumentLibraryForm</New>
</FormTemplates>
</file>

<file path=customXml/item6.xml><?xml version="1.0" encoding="utf-8"?>
<p:properties xmlns:p="http://schemas.microsoft.com/office/2006/metadata/properties" xmlns:xsi="http://www.w3.org/2001/XMLSchema-instance" xmlns:pc="http://schemas.microsoft.com/office/infopath/2007/PartnerControls">
  <documentManagement>
    <TaxCatchAll xmlns="ca283e0b-db31-4043-a2ef-b80661bf084a">
      <Value>109</Value>
    </TaxCatchAll>
    <ga975397408f43e4b84ec8e5a598e523 xmlns="ca283e0b-db31-4043-a2ef-b80661bf084a">
      <Terms xmlns="http://schemas.microsoft.com/office/infopath/2007/PartnerControls">
        <TermInfo xmlns="http://schemas.microsoft.com/office/infopath/2007/PartnerControls">
          <TermName xmlns="http://schemas.microsoft.com/office/infopath/2007/PartnerControls">Afghanistan-0060</TermName>
          <TermId xmlns="http://schemas.microsoft.com/office/infopath/2007/PartnerControls">b56629db-036c-417c-8a3c-fd4f16b7f6ae</TermId>
        </TermInfo>
      </Terms>
    </ga975397408f43e4b84ec8e5a598e523>
    <TaxKeywordTaxHTField xmlns="6fec90c0-2add-4556-8624-8813ffaee4de">
      <Terms xmlns="http://schemas.microsoft.com/office/infopath/2007/PartnerControls"/>
    </TaxKeywordTaxHTField>
    <k8c968e8c72a4eda96b7e8fdbe192be2 xmlns="ca283e0b-db31-4043-a2ef-b80661bf084a">
      <Terms xmlns="http://schemas.microsoft.com/office/infopath/2007/PartnerControls"/>
    </k8c968e8c72a4eda96b7e8fdbe192be2>
    <j169e817e0ee4eb8974e6fc4a2762909 xmlns="ca283e0b-db31-4043-a2ef-b80661bf084a">
      <Terms xmlns="http://schemas.microsoft.com/office/infopath/2007/PartnerControls"/>
    </j169e817e0ee4eb8974e6fc4a2762909>
    <DateTransmittedEmail xmlns="ca283e0b-db31-4043-a2ef-b80661bf084a" xsi:nil="true"/>
    <ContentStatus xmlns="ca283e0b-db31-4043-a2ef-b80661bf084a" xsi:nil="true"/>
    <SenderEmail xmlns="ca283e0b-db31-4043-a2ef-b80661bf084a" xsi:nil="true"/>
    <IconOverlay xmlns="http://schemas.microsoft.com/sharepoint/v4" xsi:nil="true"/>
    <lcf76f155ced4ddcb4097134ff3c332f xmlns="07a416af-e592-49e1-a858-3d785d06642a">
      <Terms xmlns="http://schemas.microsoft.com/office/infopath/2007/PartnerControls"/>
    </lcf76f155ced4ddcb4097134ff3c332f>
    <ContentLanguage xmlns="ca283e0b-db31-4043-a2ef-b80661bf084a">English</ContentLanguage>
    <j048a4f9aaad4a8990a1d5e5f53cb451 xmlns="ca283e0b-db31-4043-a2ef-b80661bf084a">
      <Terms xmlns="http://schemas.microsoft.com/office/infopath/2007/PartnerControls"/>
    </j048a4f9aaad4a8990a1d5e5f53cb451>
    <h6a71f3e574e4344bc34f3fc9dd20054 xmlns="ca283e0b-db31-4043-a2ef-b80661bf084a">
      <Terms xmlns="http://schemas.microsoft.com/office/infopath/2007/PartnerControls"/>
    </h6a71f3e574e4344bc34f3fc9dd20054>
    <CategoryDescription xmlns="http://schemas.microsoft.com/sharepoint.v3" xsi:nil="true"/>
    <RecipientsEmail xmlns="ca283e0b-db31-4043-a2ef-b80661bf084a" xsi:nil="true"/>
    <mda26ace941f4791a7314a339fee829c xmlns="ca283e0b-db31-4043-a2ef-b80661bf084a">
      <Terms xmlns="http://schemas.microsoft.com/office/infopath/2007/PartnerControls"/>
    </mda26ace941f4791a7314a339fee829c>
    <SemaphoreItemMetadata xmlns="6fec90c0-2add-4556-8624-8813ffaee4de" xsi:nil="true"/>
    <WrittenBy xmlns="ca283e0b-db31-4043-a2ef-b80661bf084a">
      <UserInfo>
        <DisplayName/>
        <AccountId xsi:nil="true"/>
        <AccountType/>
      </UserInfo>
    </WrittenBy>
  </documentManagement>
</p:properties>
</file>

<file path=customXml/itemProps1.xml><?xml version="1.0" encoding="utf-8"?>
<ds:datastoreItem xmlns:ds="http://schemas.openxmlformats.org/officeDocument/2006/customXml" ds:itemID="{51BA8DF9-F527-41C1-9D62-85AC39F35D78}"/>
</file>

<file path=customXml/itemProps2.xml><?xml version="1.0" encoding="utf-8"?>
<ds:datastoreItem xmlns:ds="http://schemas.openxmlformats.org/officeDocument/2006/customXml" ds:itemID="{8488F3F6-044C-4F23-ADAB-998B9CE8236A}"/>
</file>

<file path=customXml/itemProps3.xml><?xml version="1.0" encoding="utf-8"?>
<ds:datastoreItem xmlns:ds="http://schemas.openxmlformats.org/officeDocument/2006/customXml" ds:itemID="{5AB99142-EC43-4C21-8E69-17926F428AE4}"/>
</file>

<file path=customXml/itemProps4.xml><?xml version="1.0" encoding="utf-8"?>
<ds:datastoreItem xmlns:ds="http://schemas.openxmlformats.org/officeDocument/2006/customXml" ds:itemID="{70D248B6-4A76-4476-B711-EABD50E8FC46}"/>
</file>

<file path=customXml/itemProps5.xml><?xml version="1.0" encoding="utf-8"?>
<ds:datastoreItem xmlns:ds="http://schemas.openxmlformats.org/officeDocument/2006/customXml" ds:itemID="{67CF6498-2118-4142-976E-5CB0C52D7BCC}"/>
</file>

<file path=customXml/itemProps6.xml><?xml version="1.0" encoding="utf-8"?>
<ds:datastoreItem xmlns:ds="http://schemas.openxmlformats.org/officeDocument/2006/customXml" ds:itemID="{C962A9F9-D884-4BBC-9101-9E4D014E5F6A}"/>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Measurements</vt:lpstr>
      <vt:lpstr>Summary</vt:lpstr>
      <vt:lpstr>A - School Building Revolution </vt:lpstr>
      <vt:lpstr>'A - School Building Revolution '!Print_Area</vt:lpstr>
      <vt:lpstr>Summary!Print_Area</vt:lpstr>
      <vt:lpstr>'A - School Building Revolution '!Print_Titles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Mohammad Ullah Andar</dc:creator>
  <cp:lastModifiedBy>Thinley Penjore</cp:lastModifiedBy>
  <cp:lastPrinted>2024-02-01T05:37:57Z</cp:lastPrinted>
  <dcterms:created xsi:type="dcterms:W3CDTF">2023-12-05T10:33:07Z</dcterms:created>
  <dcterms:modified xsi:type="dcterms:W3CDTF">2024-08-24T17:13:28Z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0x0101009BA85F8052A6DA4FA3E31FF9F74C69700035B2D9EE7372E34AB024084F45C0E42C</vt:lpwstr>
  </property>
</Properties>
</file>