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3 JICA SCHOOLS\03 Sar-e-Pul\for RFQ\Sar e Pul\AREP - 9 schools\2024NR45-SARPL-310200074- Bebe Zibu Nisa girls primary school\"/>
    </mc:Choice>
  </mc:AlternateContent>
  <xr:revisionPtr revIDLastSave="0" documentId="13_ncr:1_{9E56545B-DC81-48B8-A79A-1B082F177A6E}" xr6:coauthVersionLast="47" xr6:coauthVersionMax="47" xr10:uidLastSave="{00000000-0000-0000-0000-000000000000}"/>
  <bookViews>
    <workbookView xWindow="29940" yWindow="855" windowWidth="26265" windowHeight="20025" tabRatio="661" firstSheet="1" activeTab="1" xr2:uid="{00000000-000D-0000-FFFF-FFFF00000000}"/>
  </bookViews>
  <sheets>
    <sheet name="Measurements" sheetId="1" state="hidden" r:id="rId1"/>
    <sheet name="Summary" sheetId="4" r:id="rId2"/>
    <sheet name="A. Boundary Wall" sheetId="2" r:id="rId3"/>
  </sheets>
  <definedNames>
    <definedName name="_xlnm.Print_Area" localSheetId="2">'A. Boundary Wall'!$A$1:$G$26</definedName>
    <definedName name="_xlnm.Print_Area" localSheetId="1">Summary!$A$1:$C$5</definedName>
    <definedName name="_xlnm.Print_Titles" localSheetId="2">'A. Boundary Wall'!$1:$7</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2" l="1"/>
  <c r="F18" i="2"/>
  <c r="F19" i="2"/>
  <c r="F20" i="2"/>
  <c r="F21" i="2"/>
  <c r="D22" i="2"/>
  <c r="F22" i="2"/>
  <c r="F23" i="2"/>
  <c r="F24" i="2"/>
  <c r="F25" i="2"/>
  <c r="F8" i="2"/>
  <c r="F9" i="2"/>
  <c r="F10" i="2"/>
  <c r="F11" i="2"/>
  <c r="F12" i="2"/>
  <c r="F13" i="2"/>
  <c r="D14" i="2"/>
  <c r="F14" i="2"/>
  <c r="F15" i="2"/>
  <c r="F26" i="2"/>
  <c r="C4" i="4"/>
  <c r="F133" i="1"/>
  <c r="I133" i="1"/>
  <c r="I134" i="1"/>
  <c r="I78" i="1"/>
  <c r="I77" i="1"/>
  <c r="F63" i="1"/>
  <c r="I63" i="1"/>
  <c r="F62" i="1"/>
  <c r="F61" i="1"/>
  <c r="I61" i="1"/>
  <c r="F60" i="1"/>
  <c r="I60" i="1"/>
  <c r="F59" i="1"/>
  <c r="I59" i="1"/>
  <c r="F58" i="1"/>
  <c r="F57" i="1"/>
  <c r="I57" i="1"/>
  <c r="F56" i="1"/>
  <c r="F55" i="1"/>
  <c r="I55" i="1"/>
  <c r="F54" i="1"/>
  <c r="I54" i="1"/>
  <c r="I79" i="1"/>
  <c r="I76" i="1"/>
  <c r="I75" i="1"/>
  <c r="I74" i="1"/>
  <c r="I73" i="1"/>
  <c r="I72" i="1"/>
  <c r="I71" i="1"/>
  <c r="I70" i="1"/>
  <c r="I69" i="1"/>
  <c r="I68" i="1"/>
  <c r="I67" i="1"/>
  <c r="I66" i="1"/>
  <c r="I65" i="1"/>
  <c r="I62" i="1"/>
  <c r="I58" i="1"/>
  <c r="I56" i="1"/>
  <c r="I51" i="1"/>
  <c r="I45" i="1"/>
  <c r="I44" i="1"/>
  <c r="I50" i="1"/>
  <c r="I49" i="1"/>
  <c r="I48" i="1"/>
  <c r="I47" i="1"/>
  <c r="I46" i="1"/>
  <c r="I43" i="1"/>
  <c r="I42" i="1"/>
  <c r="I41" i="1"/>
  <c r="I40" i="1"/>
  <c r="I39" i="1"/>
  <c r="I130" i="1"/>
  <c r="I129" i="1"/>
  <c r="I126" i="1"/>
  <c r="I127" i="1"/>
  <c r="H24" i="1"/>
  <c r="I24" i="1"/>
  <c r="M18" i="1"/>
  <c r="I23" i="1"/>
  <c r="I22" i="1"/>
  <c r="I21" i="1"/>
  <c r="I20" i="1"/>
  <c r="F19" i="1"/>
  <c r="I19" i="1"/>
  <c r="F18" i="1"/>
  <c r="I18" i="1"/>
  <c r="I17" i="1"/>
  <c r="I80" i="1"/>
  <c r="I131" i="1"/>
  <c r="I52" i="1"/>
  <c r="I64" i="1"/>
  <c r="I25" i="1"/>
  <c r="F120" i="1"/>
  <c r="I120" i="1"/>
  <c r="F123" i="1"/>
  <c r="I123" i="1"/>
  <c r="I124" i="1"/>
  <c r="F117" i="1"/>
  <c r="I117" i="1"/>
  <c r="I108" i="1"/>
  <c r="I109" i="1"/>
  <c r="I110" i="1"/>
  <c r="I107" i="1"/>
  <c r="F116" i="1"/>
  <c r="I116" i="1"/>
  <c r="F115" i="1"/>
  <c r="I115" i="1"/>
  <c r="F114" i="1"/>
  <c r="I114" i="1"/>
  <c r="F113" i="1"/>
  <c r="I113" i="1"/>
  <c r="F104" i="1"/>
  <c r="I104" i="1"/>
  <c r="I92" i="1"/>
  <c r="I93" i="1"/>
  <c r="I94" i="1"/>
  <c r="I95" i="1"/>
  <c r="I96" i="1"/>
  <c r="I97" i="1"/>
  <c r="I98" i="1"/>
  <c r="I99" i="1"/>
  <c r="I100" i="1"/>
  <c r="I101" i="1"/>
  <c r="I91" i="1"/>
  <c r="I86" i="1"/>
  <c r="I87" i="1"/>
  <c r="I88" i="1"/>
  <c r="I85" i="1"/>
  <c r="I82" i="1"/>
  <c r="I28" i="1"/>
  <c r="I29" i="1"/>
  <c r="I32" i="1"/>
  <c r="I33" i="1"/>
  <c r="I34" i="1"/>
  <c r="I35" i="1"/>
  <c r="I37" i="1"/>
  <c r="F36" i="1"/>
  <c r="I36" i="1"/>
  <c r="F31" i="1"/>
  <c r="I31" i="1"/>
  <c r="F30" i="1"/>
  <c r="I30" i="1"/>
  <c r="F27" i="1"/>
  <c r="I27" i="1"/>
  <c r="I13" i="1"/>
  <c r="I9" i="1"/>
  <c r="I10" i="1"/>
  <c r="I11" i="1"/>
  <c r="I12" i="1"/>
  <c r="I6" i="1"/>
  <c r="F8" i="1"/>
  <c r="I8" i="1"/>
  <c r="F7" i="1"/>
  <c r="I7" i="1"/>
  <c r="I111" i="1"/>
  <c r="I118" i="1"/>
  <c r="I102" i="1"/>
  <c r="I89" i="1"/>
  <c r="I38" i="1"/>
  <c r="I14" i="1"/>
  <c r="I121" i="1"/>
  <c r="I105" i="1"/>
  <c r="I83" i="1"/>
  <c r="I4" i="1"/>
  <c r="C5" i="4"/>
</calcChain>
</file>

<file path=xl/sharedStrings.xml><?xml version="1.0" encoding="utf-8"?>
<sst xmlns="http://schemas.openxmlformats.org/spreadsheetml/2006/main" count="324" uniqueCount="130">
  <si>
    <t>No</t>
  </si>
  <si>
    <t>Activity</t>
  </si>
  <si>
    <t>Description</t>
  </si>
  <si>
    <t>Unit</t>
  </si>
  <si>
    <t>Length</t>
  </si>
  <si>
    <t>Width</t>
  </si>
  <si>
    <t>Depth</t>
  </si>
  <si>
    <t>Total</t>
  </si>
  <si>
    <t>Remarks</t>
  </si>
  <si>
    <t>Site prepration</t>
  </si>
  <si>
    <t>Construction Area</t>
  </si>
  <si>
    <t>Lump Sum</t>
  </si>
  <si>
    <t>Exterior plaster Repairing</t>
  </si>
  <si>
    <t>Exterior Plaster</t>
  </si>
  <si>
    <t>Axis A</t>
  </si>
  <si>
    <r>
      <t>m</t>
    </r>
    <r>
      <rPr>
        <vertAlign val="superscript"/>
        <sz val="11"/>
        <color theme="1"/>
        <rFont val="Calibri Light"/>
        <family val="2"/>
      </rPr>
      <t>2</t>
    </r>
  </si>
  <si>
    <t>Axis C</t>
  </si>
  <si>
    <t>Axis D</t>
  </si>
  <si>
    <t>Axis F</t>
  </si>
  <si>
    <t>Axis 1,7</t>
  </si>
  <si>
    <t>Axis 3,5</t>
  </si>
  <si>
    <t>Parapet</t>
  </si>
  <si>
    <t>Exterior Painting</t>
  </si>
  <si>
    <t>Interior Plaster Repairing</t>
  </si>
  <si>
    <t>Interior Plaster for walls</t>
  </si>
  <si>
    <t>Entity N</t>
  </si>
  <si>
    <t>Entity M</t>
  </si>
  <si>
    <t>Entity L</t>
  </si>
  <si>
    <t>Entity K</t>
  </si>
  <si>
    <t>Entity H</t>
  </si>
  <si>
    <t>Entity I</t>
  </si>
  <si>
    <t>Entity F</t>
  </si>
  <si>
    <t>Entity F'</t>
  </si>
  <si>
    <t>Entity A</t>
  </si>
  <si>
    <t>Entity B</t>
  </si>
  <si>
    <t>Entity D</t>
  </si>
  <si>
    <t>Interior Plaster for ceilling</t>
  </si>
  <si>
    <t>Entity J</t>
  </si>
  <si>
    <t>Entity G</t>
  </si>
  <si>
    <t>Entity C</t>
  </si>
  <si>
    <t>Interior Painting</t>
  </si>
  <si>
    <t>Interior paint for walls</t>
  </si>
  <si>
    <t>Interior paint for ceilling</t>
  </si>
  <si>
    <t>Entity f</t>
  </si>
  <si>
    <t>Windows Adjustment</t>
  </si>
  <si>
    <t>Windows</t>
  </si>
  <si>
    <t>Installation of Doors</t>
  </si>
  <si>
    <t>Doors</t>
  </si>
  <si>
    <t>D1</t>
  </si>
  <si>
    <t>D2</t>
  </si>
  <si>
    <t>Dw1</t>
  </si>
  <si>
    <t>Dw2</t>
  </si>
  <si>
    <t>Floor tiles</t>
  </si>
  <si>
    <t>Floor</t>
  </si>
  <si>
    <t>Roof Repairing</t>
  </si>
  <si>
    <t>Roof</t>
  </si>
  <si>
    <t>Toilets Tiles</t>
  </si>
  <si>
    <t>Toilet Floor</t>
  </si>
  <si>
    <t>Toilet C</t>
  </si>
  <si>
    <t>Toilet O</t>
  </si>
  <si>
    <t>Tolet G</t>
  </si>
  <si>
    <t>Toilet J</t>
  </si>
  <si>
    <t>Toilets wall Tiles</t>
  </si>
  <si>
    <t xml:space="preserve">Toilet Walls </t>
  </si>
  <si>
    <t>kitchen</t>
  </si>
  <si>
    <t>Kitchen Cup Boards</t>
  </si>
  <si>
    <t xml:space="preserve">Kitchen </t>
  </si>
  <si>
    <t>Cup Boards</t>
  </si>
  <si>
    <t>Kitchen Desk</t>
  </si>
  <si>
    <t>Desk</t>
  </si>
  <si>
    <t>Pointing Paint</t>
  </si>
  <si>
    <t>wall</t>
  </si>
  <si>
    <t>paint</t>
  </si>
  <si>
    <t>PVC Doors</t>
  </si>
  <si>
    <t>Skirt Wall</t>
  </si>
  <si>
    <t>Lm</t>
  </si>
  <si>
    <r>
      <t xml:space="preserve">Construction of Burnt Brick Boundary wall for( </t>
    </r>
    <r>
      <rPr>
        <b/>
        <sz val="16"/>
        <color rgb="FFFF0000"/>
        <rFont val="Calibri Light"/>
        <family val="2"/>
        <scheme val="major"/>
      </rPr>
      <t xml:space="preserve">Zibunisa Girls Primary School </t>
    </r>
    <r>
      <rPr>
        <b/>
        <sz val="16"/>
        <rFont val="Calibri Light"/>
        <family val="2"/>
        <scheme val="major"/>
      </rPr>
      <t xml:space="preserve"> )</t>
    </r>
  </si>
  <si>
    <t>The following text outlines important guidelines that must be followed during the project. It is important to clarify that the total cost of all items listed in this BOQ includes the deployment of machinery and manpower, as well as any relocation, removal, salvage, or reinstatement tasks. It is also important to note that the cost of checks and testing for items and materials to be used must be included in the relevant unit cost of related items. However, specific issues with the costs of items are mentioned under each section in this BOQ. Before commencing any job, details of work methods and equipment/machinery for different types of work must be brought to the attention of the Engineer for approval. Furthermore, it is important to read all project documents before pricing the job. Any changes in market prices during the project period for any item are the contractor's responsibility without any extra payment. To ensure quality and safety, all finishing, electrical accessories, structural items and materials, mechanical accessories/equipment, plumbing-related materials/items, and other equipment mentioned in this BOQ and going to be used must be approved by the Client in charge Engineer before starting the activity or using the materials and accessories in the project. The approval process involves submitting samples, product data from manufacturers/companies, and certificates. The contractor must also provide the manufacturer approval certificate of the production country for all major construction materials and the ISO certificate. Samples, mockups, and catalogs for testing/inspection and approval by the site engineer must be provided by the contractor. The Contractor will bear the cost for samples, including any laboratory tests, both inside and outside the country, as required. Finally, the contractor must provide Personal Protective Equipment (PPE) for all laborers, personnel, engineers, and visitors to the site to ensure their safety during the project</t>
  </si>
  <si>
    <t xml:space="preserve"> Sar-e-Pol Province Sang Charak district Zibunisa Girls Primary School</t>
  </si>
  <si>
    <t>Priority 2  Construction of Boundary Wall</t>
  </si>
  <si>
    <t>A - Construction of Burn Brick Boundary wall L=200m and h=2.10m</t>
  </si>
  <si>
    <t>Quantity</t>
  </si>
  <si>
    <t>Unit price (AFN)</t>
  </si>
  <si>
    <t>Total cast (AFN)</t>
  </si>
  <si>
    <t>Remark</t>
  </si>
  <si>
    <t>S.N</t>
  </si>
  <si>
    <t>A. Civil Works:</t>
  </si>
  <si>
    <t>A1</t>
  </si>
  <si>
    <r>
      <t xml:space="preserve"> </t>
    </r>
    <r>
      <rPr>
        <b/>
        <u/>
        <sz val="12"/>
        <rFont val="Calibri Light"/>
        <family val="2"/>
        <scheme val="major"/>
      </rPr>
      <t xml:space="preserve">Excavation of foundation in Grad 3 land  </t>
    </r>
    <r>
      <rPr>
        <sz val="12"/>
        <rFont val="Calibri Light"/>
        <family val="2"/>
        <scheme val="major"/>
      </rPr>
      <t xml:space="preserve">
Prepare all materials, equipment, and manpower for excavation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 </t>
    </r>
  </si>
  <si>
    <r>
      <t>M</t>
    </r>
    <r>
      <rPr>
        <vertAlign val="superscript"/>
        <sz val="12"/>
        <rFont val="Calibri Light"/>
        <family val="2"/>
        <scheme val="major"/>
      </rPr>
      <t>3</t>
    </r>
  </si>
  <si>
    <t>A2</t>
  </si>
  <si>
    <r>
      <rPr>
        <b/>
        <u/>
        <sz val="12"/>
        <rFont val="Calibri Light"/>
        <family val="2"/>
        <scheme val="major"/>
      </rPr>
      <t>Stone Masonry of foundation &amp; Supper stone masonry with 1:5 mortar</t>
    </r>
    <r>
      <rPr>
        <sz val="12"/>
        <rFont val="Calibri Light"/>
        <family val="2"/>
        <scheme val="major"/>
      </rPr>
      <t xml:space="preserve">
Prepare all materials, equipment, and manpower for stone masonry work in foundation and top of the foundation with cement ratio 1:5 with all related activities to complete the job as per drawing and instruction of the in-charge engineer all waste materials and debris are to be transported to the approved damp site. All tasks for this item are to be under the full approval of the charge engineer </t>
    </r>
  </si>
  <si>
    <t>A3</t>
  </si>
  <si>
    <r>
      <rPr>
        <b/>
        <u/>
        <sz val="12"/>
        <rFont val="Calibri Light"/>
        <family val="2"/>
        <scheme val="major"/>
      </rPr>
      <t>PCC 15MPA for top of the boundary wall:</t>
    </r>
    <r>
      <rPr>
        <sz val="12"/>
        <rFont val="Calibri Light"/>
        <family val="2"/>
        <scheme val="major"/>
      </rPr>
      <t xml:space="preserve"> 
Prepare all materials, equipment, and manpower for casting 15 MPA PCC for top of the brick and stone boundary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</si>
  <si>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t>A4</t>
  </si>
  <si>
    <r>
      <rPr>
        <b/>
        <u/>
        <sz val="12"/>
        <rFont val="Calibri Light"/>
        <family val="2"/>
        <scheme val="major"/>
      </rPr>
      <t xml:space="preserve">Burnt bricks masonry burnt bricks with 1:5 cement mortar
</t>
    </r>
    <r>
      <rPr>
        <sz val="12"/>
        <rFont val="Calibri Light"/>
        <family val="2"/>
        <scheme val="major"/>
      </rPr>
      <t xml:space="preserve">Prepare all materials, equipment, and manpower for burnt brick wall with mortar 1:5 for 35, 25cm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</si>
  <si>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t>A5</t>
  </si>
  <si>
    <r>
      <rPr>
        <b/>
        <u/>
        <sz val="12"/>
        <rFont val="Calibri Light"/>
        <family val="2"/>
        <scheme val="major"/>
      </rPr>
      <t>Plastering of work 1:4 cement and sand two sides of the wall</t>
    </r>
    <r>
      <rPr>
        <sz val="12"/>
        <rFont val="Calibri Light"/>
        <family val="2"/>
        <scheme val="major"/>
      </rPr>
      <t xml:space="preserve">
 Prepare all materials, equipment, and manpower for plastering 1:4 with 2cm thickness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</si>
  <si>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t>Sqm</t>
  </si>
  <si>
    <t>A6</t>
  </si>
  <si>
    <r>
      <rPr>
        <b/>
        <u/>
        <sz val="12"/>
        <rFont val="Calibri Light"/>
        <family val="2"/>
        <scheme val="major"/>
      </rPr>
      <t xml:space="preserve">Pointing work with 1:3 mortar (cement and sand) </t>
    </r>
    <r>
      <rPr>
        <sz val="12"/>
        <rFont val="Calibri Light"/>
        <family val="2"/>
        <scheme val="major"/>
      </rPr>
      <t xml:space="preserve">
Prepare all materials, equipment, and manpower for pointing 1:3 with deep point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</si>
  <si>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t>A7</t>
  </si>
  <si>
    <r>
      <rPr>
        <b/>
        <u/>
        <sz val="12"/>
        <rFont val="Calibri Light"/>
        <family val="2"/>
        <scheme val="major"/>
      </rPr>
      <t xml:space="preserve">Plastic paint three coats with Primer two sides of the boundary wall 65%  </t>
    </r>
    <r>
      <rPr>
        <sz val="12"/>
        <rFont val="Calibri Light"/>
        <family val="2"/>
        <scheme val="major"/>
      </rPr>
      <t xml:space="preserve">
Prepare all materials, equipment, and manpower  for the preparation of wall surfaces  with Primer and filling and Paint the sides of the wall with 65% plastic paint with all related activities to complete the job as per drawing and instruction of the in-charge engineer All tasks for this item are to be under full approval in charge engineer</t>
    </r>
  </si>
  <si>
    <t xml:space="preserve">Subtotal </t>
  </si>
  <si>
    <t>Gates and Pillars BoQ</t>
  </si>
  <si>
    <t>A8</t>
  </si>
  <si>
    <r>
      <rPr>
        <b/>
        <u/>
        <sz val="12"/>
        <rFont val="Calibri Light"/>
        <family val="2"/>
        <scheme val="major"/>
      </rPr>
      <t xml:space="preserve"> Excavation of foundation in Grad 3 land</t>
    </r>
    <r>
      <rPr>
        <sz val="12"/>
        <rFont val="Calibri Light"/>
        <family val="2"/>
        <scheme val="major"/>
      </rPr>
      <t xml:space="preserve">  
Prepare all materials, equipment, and manpower for excavation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 </t>
    </r>
  </si>
  <si>
    <t>A9</t>
  </si>
  <si>
    <r>
      <rPr>
        <b/>
        <u/>
        <sz val="12"/>
        <rFont val="Calibri Light"/>
        <family val="2"/>
        <scheme val="major"/>
      </rPr>
      <t xml:space="preserve">RCC 20MPA column and founation for gates ration 1:1.5:3 </t>
    </r>
    <r>
      <rPr>
        <sz val="12"/>
        <rFont val="Calibri Light"/>
        <family val="2"/>
        <scheme val="major"/>
      </rPr>
      <t xml:space="preserve">
 Prepare all materials, equipment, and manpower for casting 20 MPA RCC for column and foundation including steel bending work, curing,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</si>
  <si>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t>A10</t>
  </si>
  <si>
    <r>
      <rPr>
        <b/>
        <u/>
        <sz val="12"/>
        <rFont val="Calibri Light"/>
        <family val="2"/>
        <scheme val="major"/>
      </rPr>
      <t xml:space="preserve">PCC 15MPA for top of the gate column: </t>
    </r>
    <r>
      <rPr>
        <sz val="12"/>
        <rFont val="Calibri Light"/>
        <family val="2"/>
        <scheme val="major"/>
      </rPr>
      <t xml:space="preserve">
Prepare all materials, equipment, and manpower for casting 15 MPA PCC for top of the gates column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</si>
  <si>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t>A11</t>
  </si>
  <si>
    <r>
      <rPr>
        <b/>
        <u/>
        <sz val="12"/>
        <rFont val="Calibri Light"/>
        <family val="2"/>
        <scheme val="major"/>
      </rPr>
      <t>Prepare of steel doors one way and two way with all necessary requirements</t>
    </r>
    <r>
      <rPr>
        <sz val="12"/>
        <rFont val="Calibri Light"/>
        <family val="2"/>
        <scheme val="major"/>
      </rPr>
      <t xml:space="preserve">  
 Prepare all materials, equipment, and manpower for steel gate  with all related activities to complete the job as per drawing and instruction of the in-charge engineer all waste materials and debris are to be transported to the approved damp site. All tasks for this item are to be under the full approval of the charge engineer                                          </t>
    </r>
  </si>
  <si>
    <t>A12</t>
  </si>
  <si>
    <r>
      <rPr>
        <b/>
        <u/>
        <sz val="12"/>
        <rFont val="Calibri Light"/>
        <family val="2"/>
        <scheme val="major"/>
      </rPr>
      <t>Plastering of work 1:4 cement and sand for gets column sides and picks</t>
    </r>
    <r>
      <rPr>
        <sz val="12"/>
        <rFont val="Calibri Light"/>
        <family val="2"/>
        <scheme val="major"/>
      </rPr>
      <t xml:space="preserve">
 Prepare all materials, equipment, and manpower for plastering 1:4 with 2cm thickness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</si>
  <si>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t>A13</t>
  </si>
  <si>
    <r>
      <rPr>
        <b/>
        <u/>
        <sz val="12"/>
        <rFont val="Calibri Light"/>
        <family val="2"/>
        <scheme val="major"/>
      </rPr>
      <t xml:space="preserve">Plastic Paint three coats with Primer gets column sides 65%  </t>
    </r>
    <r>
      <rPr>
        <sz val="12"/>
        <rFont val="Calibri Light"/>
        <family val="2"/>
        <scheme val="major"/>
      </rPr>
      <t xml:space="preserve">
Prepare all materials, equipment, and manpower  for the preparation of wall surfaces  with Primer and filling and Paint the sides of the wall with 65% plastic paint with all related activities to complete the job as per drawing and instruction of the in-charge engineer All tasks for this item are to be under full approval in charge engineer                                          </t>
    </r>
  </si>
  <si>
    <t>A14</t>
  </si>
  <si>
    <r>
      <rPr>
        <b/>
        <u/>
        <sz val="12"/>
        <rFont val="Calibri Light"/>
        <family val="2"/>
        <scheme val="major"/>
      </rPr>
      <t xml:space="preserve">Oil Painting of the school gates three coats </t>
    </r>
    <r>
      <rPr>
        <sz val="12"/>
        <rFont val="Calibri Light"/>
        <family val="2"/>
        <scheme val="major"/>
      </rPr>
      <t xml:space="preserve">
Prepare all materials, equipment, and manpower for the metal gate paint three coats (Birage or equivalent) including preparation, primer, and filling with all related activities to complete the job as per drawing and instruction of the in-charge engineer All tasks for this item are to be under full approval in charge engineer                                    </t>
    </r>
  </si>
  <si>
    <t>A15</t>
  </si>
  <si>
    <r>
      <rPr>
        <b/>
        <u/>
        <sz val="12"/>
        <rFont val="Calibri Light"/>
        <family val="2"/>
        <scheme val="major"/>
      </rPr>
      <t xml:space="preserve">Supply and installation of water proof light on gates </t>
    </r>
    <r>
      <rPr>
        <sz val="12"/>
        <rFont val="Calibri Light"/>
        <family val="2"/>
        <scheme val="major"/>
      </rPr>
      <t xml:space="preserve">
Prepare all materials, equipment, and manpower for supplying and installation of water proof light on gates column with all related activities to complete the job as per drawing and instruction of the in-charge engineer All tasks for this item are to be under full approval in charge engineer        </t>
    </r>
  </si>
  <si>
    <t>Ea.</t>
  </si>
  <si>
    <t>Total of A1. Civil Works:</t>
  </si>
  <si>
    <r>
      <t xml:space="preserve">Summary Sheet for( </t>
    </r>
    <r>
      <rPr>
        <b/>
        <sz val="16"/>
        <color rgb="FFFF0000"/>
        <rFont val="Calibri Light"/>
        <family val="2"/>
        <scheme val="major"/>
      </rPr>
      <t>Zibunisa Girls Primary School building</t>
    </r>
    <r>
      <rPr>
        <b/>
        <sz val="16"/>
        <rFont val="Calibri Light"/>
        <family val="2"/>
        <scheme val="major"/>
      </rPr>
      <t>)</t>
    </r>
  </si>
  <si>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</si>
  <si>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Items (Bill)</t>
  </si>
  <si>
    <t>Cost (AFN)</t>
  </si>
  <si>
    <t>Total of A1 Construction of Boundary wall:</t>
  </si>
  <si>
    <t xml:space="preserve">Grand total amount in AFN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</si>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</sst>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
    <numFmt numFmtId="166" formatCode="_(* #,##0.0_);_(* \(#,##0.0\);_(* &quot;-&quot;??_);_(@_)"/>
    <numFmt numFmtId="167" formatCode="_(* #,##0_);_(* \(#,##0\);_(* &quot;-&quot;??_);_(@_)"/>
  </numFmts>
  <fonts count="25" x14ac:knownFonts="1">
    <font>
      <sz val="11"/>
      <color theme="1"/>
      <name val="Calibri"/>
      <family val="2"/>
      <scheme val="minor"/>
    </font>
    <font>
      <b/>
      <sz val="12"/>
      <color theme="1"/>
      <name val="Calibri Light"/>
      <family val="2"/>
    </font>
    <font>
      <b/>
      <sz val="11"/>
      <color theme="1"/>
      <name val="Calibri Light"/>
      <family val="2"/>
    </font>
    <font>
      <sz val="11"/>
      <color theme="1"/>
      <name val="Calibri Light"/>
      <family val="2"/>
    </font>
    <font>
      <vertAlign val="superscript"/>
      <sz val="11"/>
      <color theme="1"/>
      <name val="Calibri Light"/>
      <family val="2"/>
    </font>
    <font>
      <sz val="8"/>
      <name val="Calibri"/>
      <family val="2"/>
      <scheme val="minor"/>
    </font>
    <font>
      <sz val="11"/>
      <color theme="1"/>
      <name val="Calibri Light"/>
      <family val="2"/>
      <scheme val="major"/>
    </font>
    <font>
      <sz val="12"/>
      <name val="Calibri Light"/>
      <family val="2"/>
      <scheme val="major"/>
    </font>
    <font>
      <b/>
      <sz val="16"/>
      <name val="Calibri Light"/>
      <family val="2"/>
      <scheme val="major"/>
    </font>
    <font>
      <sz val="10"/>
      <name val="Calibri Light"/>
      <family val="2"/>
      <scheme val="major"/>
    </font>
    <font>
      <b/>
      <sz val="12"/>
      <name val="Calibri Light"/>
      <family val="2"/>
      <scheme val="major"/>
    </font>
    <font>
      <sz val="10"/>
      <color rgb="FF000000"/>
      <name val="Calibri Light"/>
      <family val="2"/>
      <scheme val="major"/>
    </font>
    <font>
      <b/>
      <u/>
      <sz val="12"/>
      <name val="Calibri Light"/>
      <family val="2"/>
      <scheme val="major"/>
    </font>
    <font>
      <sz val="9"/>
      <name val="Calibri Light"/>
      <family val="2"/>
      <scheme val="major"/>
    </font>
    <font>
      <b/>
      <sz val="12"/>
      <color rgb="FF000000"/>
      <name val="Calibri Light"/>
      <family val="2"/>
      <scheme val="major"/>
    </font>
    <font>
      <b/>
      <sz val="14"/>
      <color theme="1"/>
      <name val="Times New Roman"/>
      <family val="1"/>
    </font>
    <font>
      <b/>
      <sz val="16"/>
      <color rgb="FFFF0000"/>
      <name val="Calibri Light"/>
      <family val="2"/>
      <scheme val="major"/>
    </font>
    <font>
      <sz val="11"/>
      <color theme="1"/>
      <name val="Calibri"/>
      <family val="2"/>
      <scheme val="minor"/>
    </font>
    <font>
      <b/>
      <sz val="11"/>
      <color theme="1"/>
      <name val="Calibri"/>
      <family val="2"/>
      <scheme val="minor"/>
    </font>
    <font>
      <b/>
      <sz val="12"/>
      <color theme="1"/>
      <name val="Calibri"/>
      <family val="2"/>
      <scheme val="minor"/>
    </font>
    <font>
      <vertAlign val="superscript"/>
      <sz val="12"/>
      <name val="Calibri Light"/>
      <family val="2"/>
      <scheme val="major"/>
    </font>
    <font>
      <b/>
      <sz val="14"/>
      <name val="Calibri Light"/>
      <family val="2"/>
      <scheme val="major"/>
    </font>
    <font>
      <sz val="12"/>
      <color theme="1"/>
      <name val="Calibri"/>
      <family val="2"/>
      <scheme val="minor"/>
    </font>
    <font>
      <b/>
      <sz val="14"/>
      <color theme="1"/>
      <name val="Calibri"/>
      <family val="2"/>
      <scheme val="minor"/>
    </font>
    <font>
      <b/>
      <sz val="14"/>
      <color rgb="FF000000"/>
      <name val="Calibri Light"/>
      <family val="2"/>
      <scheme val="major"/>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rgb="FF92D050"/>
        <bgColor indexed="64"/>
      </patternFill>
    </fill>
    <fill>
      <patternFill patternType="solid">
        <fgColor theme="2" tint="-9.9978637043366805E-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3" fontId="17" fillId="0" borderId="0" applyFont="0" applyFill="0" applyBorder="0" applyAlignment="0" applyProtection="0"/>
  </cellStyleXfs>
  <cellXfs count="81">
    <xf numFmtId="0" fontId="0" fillId="0" borderId="0" xfId="0"/>
    <xf numFmtId="0" fontId="1" fillId="2" borderId="1" xfId="0" applyFont="1" applyFill="1" applyBorder="1" applyAlignment="1">
      <alignment horizontal="left" vertical="center"/>
    </xf>
    <xf numFmtId="164" fontId="1" fillId="2" borderId="1" xfId="0" applyNumberFormat="1" applyFont="1" applyFill="1" applyBorder="1" applyAlignment="1">
      <alignment horizontal="left" vertical="center"/>
    </xf>
    <xf numFmtId="2" fontId="1" fillId="2" borderId="1" xfId="0" applyNumberFormat="1" applyFont="1" applyFill="1" applyBorder="1" applyAlignment="1">
      <alignment horizontal="left" vertical="center"/>
    </xf>
    <xf numFmtId="0" fontId="2" fillId="3" borderId="1" xfId="0" applyFont="1" applyFill="1" applyBorder="1" applyAlignment="1">
      <alignment horizontal="center"/>
    </xf>
    <xf numFmtId="164" fontId="2" fillId="3" borderId="1" xfId="0" applyNumberFormat="1" applyFont="1" applyFill="1" applyBorder="1" applyAlignment="1">
      <alignment horizontal="left"/>
    </xf>
    <xf numFmtId="164" fontId="2" fillId="3" borderId="1" xfId="0" applyNumberFormat="1" applyFont="1" applyFill="1" applyBorder="1" applyAlignment="1">
      <alignment horizontal="center"/>
    </xf>
    <xf numFmtId="2" fontId="2" fillId="3" borderId="1" xfId="0" applyNumberFormat="1" applyFont="1" applyFill="1" applyBorder="1" applyAlignment="1">
      <alignment horizontal="center"/>
    </xf>
    <xf numFmtId="2" fontId="2" fillId="3" borderId="1" xfId="0" applyNumberFormat="1" applyFont="1" applyFill="1" applyBorder="1"/>
    <xf numFmtId="164" fontId="2" fillId="3" borderId="1" xfId="0" applyNumberFormat="1" applyFont="1" applyFill="1" applyBorder="1"/>
    <xf numFmtId="0" fontId="3" fillId="0" borderId="1" xfId="0" applyFont="1" applyBorder="1"/>
    <xf numFmtId="164" fontId="3" fillId="0" borderId="1" xfId="0" applyNumberFormat="1" applyFont="1" applyBorder="1" applyAlignment="1">
      <alignment horizontal="left"/>
    </xf>
    <xf numFmtId="164" fontId="3" fillId="0" borderId="1" xfId="0" applyNumberFormat="1" applyFont="1" applyBorder="1"/>
    <xf numFmtId="0" fontId="3" fillId="0" borderId="2" xfId="0" applyFont="1" applyBorder="1"/>
    <xf numFmtId="0" fontId="3" fillId="0" borderId="3" xfId="0" applyFont="1" applyBorder="1"/>
    <xf numFmtId="0" fontId="2" fillId="0" borderId="1" xfId="0" applyFont="1" applyBorder="1" applyAlignment="1">
      <alignment horizontal="center"/>
    </xf>
    <xf numFmtId="2" fontId="2" fillId="0" borderId="1" xfId="0" applyNumberFormat="1" applyFont="1" applyBorder="1"/>
    <xf numFmtId="164" fontId="2" fillId="0" borderId="1" xfId="0" applyNumberFormat="1" applyFont="1" applyBorder="1"/>
    <xf numFmtId="0" fontId="6" fillId="0" borderId="0" xfId="0" applyFont="1" applyAlignment="1">
      <alignment horizontal="left" vertical="top"/>
    </xf>
    <xf numFmtId="0" fontId="7" fillId="0" borderId="1" xfId="0" applyFont="1" applyBorder="1" applyAlignment="1">
      <alignment horizontal="left" vertical="top" wrapText="1"/>
    </xf>
    <xf numFmtId="0" fontId="11"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7" fillId="4" borderId="1" xfId="0" applyFont="1" applyFill="1" applyBorder="1" applyAlignment="1">
      <alignment horizontal="left" vertical="top" wrapText="1"/>
    </xf>
    <xf numFmtId="0" fontId="15" fillId="5" borderId="10" xfId="0" applyFont="1" applyFill="1" applyBorder="1" applyAlignment="1">
      <alignment vertical="center"/>
    </xf>
    <xf numFmtId="0" fontId="15" fillId="5" borderId="4" xfId="0" applyFont="1" applyFill="1" applyBorder="1" applyAlignment="1">
      <alignment horizontal="center" vertical="center" wrapText="1"/>
    </xf>
    <xf numFmtId="4" fontId="15" fillId="5" borderId="11" xfId="0" applyNumberFormat="1" applyFont="1" applyFill="1" applyBorder="1" applyAlignment="1">
      <alignment horizontal="center" vertical="center"/>
    </xf>
    <xf numFmtId="4" fontId="0" fillId="0" borderId="0" xfId="0" applyNumberFormat="1"/>
    <xf numFmtId="0" fontId="15" fillId="4" borderId="5" xfId="0" applyFont="1" applyFill="1" applyBorder="1" applyAlignment="1">
      <alignment horizontal="center" vertical="center"/>
    </xf>
    <xf numFmtId="0" fontId="15" fillId="4" borderId="1" xfId="0" applyFont="1" applyFill="1" applyBorder="1" applyAlignment="1">
      <alignment horizontal="center" vertical="center" wrapText="1"/>
    </xf>
    <xf numFmtId="0" fontId="15" fillId="4" borderId="6" xfId="0" applyFont="1" applyFill="1" applyBorder="1" applyAlignment="1">
      <alignment horizontal="center" vertical="center"/>
    </xf>
    <xf numFmtId="0" fontId="10" fillId="4" borderId="1" xfId="0" applyFont="1" applyFill="1" applyBorder="1" applyAlignment="1">
      <alignment horizontal="center" vertical="center" wrapText="1"/>
    </xf>
    <xf numFmtId="0" fontId="18" fillId="6" borderId="1" xfId="0" applyFont="1" applyFill="1" applyBorder="1"/>
    <xf numFmtId="0" fontId="18" fillId="6" borderId="1" xfId="0" applyFont="1" applyFill="1" applyBorder="1" applyAlignment="1">
      <alignment horizontal="center"/>
    </xf>
    <xf numFmtId="0" fontId="0" fillId="0" borderId="1" xfId="0" applyBorder="1" applyAlignment="1">
      <alignment horizontal="center" vertical="center"/>
    </xf>
    <xf numFmtId="0" fontId="7" fillId="4" borderId="1" xfId="0"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8" xfId="0" applyFont="1" applyBorder="1" applyAlignment="1">
      <alignment horizontal="center" vertical="center" wrapText="1"/>
    </xf>
    <xf numFmtId="2" fontId="7" fillId="0" borderId="8" xfId="0" applyNumberFormat="1" applyFont="1" applyBorder="1" applyAlignment="1">
      <alignment horizontal="center" vertical="center"/>
    </xf>
    <xf numFmtId="0" fontId="10" fillId="0" borderId="6" xfId="0" applyFont="1" applyBorder="1" applyAlignment="1">
      <alignment horizontal="center" vertical="center" wrapText="1"/>
    </xf>
    <xf numFmtId="0" fontId="7" fillId="0" borderId="1" xfId="0" applyFont="1" applyBorder="1" applyAlignment="1">
      <alignment horizontal="center" vertical="center" wrapText="1"/>
    </xf>
    <xf numFmtId="2" fontId="7" fillId="0" borderId="1" xfId="0" applyNumberFormat="1" applyFont="1" applyBorder="1" applyAlignment="1">
      <alignment horizontal="center" vertical="center"/>
    </xf>
    <xf numFmtId="0" fontId="13" fillId="0" borderId="6" xfId="0" applyFont="1" applyBorder="1" applyAlignment="1">
      <alignment horizontal="left" vertical="center" wrapText="1"/>
    </xf>
    <xf numFmtId="0" fontId="7" fillId="0" borderId="2" xfId="0" applyFont="1" applyBorder="1" applyAlignment="1">
      <alignment horizontal="left" vertical="center" wrapText="1"/>
    </xf>
    <xf numFmtId="0" fontId="7" fillId="0" borderId="7" xfId="0" applyFont="1" applyBorder="1" applyAlignment="1">
      <alignment horizontal="center" vertical="center" wrapText="1"/>
    </xf>
    <xf numFmtId="0" fontId="7" fillId="0" borderId="8" xfId="0" applyFont="1" applyBorder="1" applyAlignment="1">
      <alignment horizontal="justify" vertical="top" wrapText="1"/>
    </xf>
    <xf numFmtId="165" fontId="7" fillId="0" borderId="8" xfId="0" applyNumberFormat="1" applyFont="1" applyBorder="1" applyAlignment="1">
      <alignment horizontal="center" vertical="center" wrapText="1"/>
    </xf>
    <xf numFmtId="0" fontId="0" fillId="0" borderId="8" xfId="0" applyBorder="1" applyAlignment="1">
      <alignment horizontal="center" vertical="center"/>
    </xf>
    <xf numFmtId="0" fontId="10" fillId="0" borderId="9" xfId="0" applyFont="1" applyBorder="1" applyAlignment="1">
      <alignment horizontal="center" vertical="center" wrapText="1"/>
    </xf>
    <xf numFmtId="0" fontId="7" fillId="0" borderId="1" xfId="0" applyFont="1" applyBorder="1" applyAlignment="1">
      <alignment horizontal="justify" vertical="top" wrapText="1"/>
    </xf>
    <xf numFmtId="165" fontId="7" fillId="0" borderId="1" xfId="0" applyNumberFormat="1" applyFont="1" applyBorder="1" applyAlignment="1">
      <alignment horizontal="center" vertical="center" wrapText="1"/>
    </xf>
    <xf numFmtId="0" fontId="23" fillId="3" borderId="4" xfId="0" applyFont="1" applyFill="1" applyBorder="1" applyAlignment="1">
      <alignment horizontal="center" vertical="center"/>
    </xf>
    <xf numFmtId="0" fontId="13" fillId="0" borderId="11" xfId="0" applyFont="1" applyBorder="1" applyAlignment="1">
      <alignment horizontal="left" vertical="center" wrapText="1"/>
    </xf>
    <xf numFmtId="0" fontId="7" fillId="0" borderId="1" xfId="0" applyFont="1" applyBorder="1" applyAlignment="1">
      <alignment horizontal="left" vertical="center" wrapText="1"/>
    </xf>
    <xf numFmtId="166" fontId="21" fillId="0" borderId="4" xfId="1" applyNumberFormat="1" applyFont="1" applyFill="1" applyBorder="1" applyAlignment="1">
      <alignment horizontal="center" vertical="center" wrapText="1"/>
    </xf>
    <xf numFmtId="167" fontId="24" fillId="4" borderId="21" xfId="1" applyNumberFormat="1" applyFont="1" applyFill="1" applyBorder="1" applyAlignment="1">
      <alignment horizontal="center" vertical="center" wrapText="1"/>
    </xf>
    <xf numFmtId="0" fontId="13" fillId="4" borderId="22" xfId="0" applyFont="1" applyFill="1" applyBorder="1" applyAlignment="1">
      <alignment horizontal="left" vertical="center" wrapText="1"/>
    </xf>
    <xf numFmtId="0" fontId="0" fillId="0" borderId="0" xfId="0" applyAlignment="1">
      <alignment vertical="center"/>
    </xf>
    <xf numFmtId="0" fontId="22" fillId="0" borderId="5" xfId="0" applyFont="1" applyBorder="1" applyAlignment="1">
      <alignment horizontal="center" vertical="center"/>
    </xf>
    <xf numFmtId="0" fontId="22" fillId="0" borderId="1" xfId="0" applyFont="1" applyBorder="1" applyAlignment="1">
      <alignment horizontal="left" vertical="center" wrapText="1"/>
    </xf>
    <xf numFmtId="4" fontId="22" fillId="0" borderId="6" xfId="0" applyNumberFormat="1" applyFont="1" applyBorder="1" applyAlignment="1">
      <alignment horizontal="center" vertical="center"/>
    </xf>
    <xf numFmtId="0" fontId="2" fillId="0" borderId="1" xfId="0" applyFont="1" applyBorder="1" applyAlignment="1">
      <alignment horizontal="center"/>
    </xf>
    <xf numFmtId="0" fontId="21" fillId="3" borderId="14" xfId="0" applyFont="1" applyFill="1" applyBorder="1" applyAlignment="1">
      <alignment horizontal="left" vertical="center" wrapText="1"/>
    </xf>
    <xf numFmtId="0" fontId="21" fillId="3" borderId="15" xfId="0" applyFont="1" applyFill="1" applyBorder="1" applyAlignment="1">
      <alignment horizontal="left" vertical="center" wrapText="1"/>
    </xf>
    <xf numFmtId="0" fontId="21" fillId="3" borderId="16" xfId="0" applyFont="1" applyFill="1" applyBorder="1" applyAlignment="1">
      <alignment horizontal="left" vertical="center" wrapText="1"/>
    </xf>
    <xf numFmtId="0" fontId="21" fillId="3" borderId="17" xfId="0" applyFont="1" applyFill="1" applyBorder="1" applyAlignment="1">
      <alignment horizontal="left"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1" fontId="14" fillId="4" borderId="18" xfId="0" applyNumberFormat="1" applyFont="1" applyFill="1" applyBorder="1" applyAlignment="1">
      <alignment horizontal="center" vertical="center" shrinkToFit="1"/>
    </xf>
    <xf numFmtId="1" fontId="14" fillId="4" borderId="19" xfId="0" applyNumberFormat="1" applyFont="1" applyFill="1" applyBorder="1" applyAlignment="1">
      <alignment horizontal="center" vertical="center" shrinkToFit="1"/>
    </xf>
    <xf numFmtId="1" fontId="14" fillId="4" borderId="20" xfId="0" applyNumberFormat="1" applyFont="1" applyFill="1" applyBorder="1" applyAlignment="1">
      <alignment horizontal="center" vertical="center" shrinkToFit="1"/>
    </xf>
    <xf numFmtId="0" fontId="18" fillId="6" borderId="1" xfId="0" applyFont="1" applyFill="1" applyBorder="1" applyAlignment="1">
      <alignment horizontal="center" vertical="center"/>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9" fillId="0" borderId="5" xfId="0" applyFont="1" applyBorder="1" applyAlignment="1">
      <alignment horizontal="left" vertical="top" wrapText="1"/>
    </xf>
    <xf numFmtId="0" fontId="9" fillId="0" borderId="1" xfId="0" applyFont="1" applyBorder="1" applyAlignment="1">
      <alignment horizontal="left" vertical="top" wrapText="1"/>
    </xf>
    <xf numFmtId="0" fontId="9" fillId="0" borderId="6" xfId="0" applyFont="1" applyBorder="1" applyAlignment="1">
      <alignment horizontal="left" vertical="top" wrapText="1"/>
    </xf>
    <xf numFmtId="0" fontId="19" fillId="6" borderId="1" xfId="0" applyFont="1" applyFill="1" applyBorder="1" applyAlignment="1">
      <alignment horizontal="center" vertical="center"/>
    </xf>
    <xf numFmtId="0" fontId="10" fillId="0" borderId="10" xfId="0" applyFont="1" applyBorder="1" applyAlignment="1">
      <alignment horizontal="center" vertical="center" wrapText="1"/>
    </xf>
    <xf numFmtId="0" fontId="10" fillId="0" borderId="4" xfId="0"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RowHeight="14.5" x14ac:dyDescent="0.35"/>
  <cols>
    <col min="1" max="1" width="4.81640625" bestFit="1" customWidth="1"/>
    <col min="2" max="2" width="26.26953125" bestFit="1" customWidth="1"/>
    <col min="3" max="3" width="23.81640625" bestFit="1" customWidth="1"/>
    <col min="10" max="10" width="9.7265625" bestFit="1" customWidth="1"/>
  </cols>
  <sheetData>
    <row r="1" spans="1:10" ht="15.5" x14ac:dyDescent="0.35">
      <c r="A1" s="1" t="s">
        <v>0</v>
      </c>
      <c r="B1" s="2" t="s">
        <v>1</v>
      </c>
      <c r="C1" s="2" t="s">
        <v>2</v>
      </c>
      <c r="D1" s="2" t="s">
        <v>3</v>
      </c>
      <c r="E1" s="3" t="s">
        <v>0</v>
      </c>
      <c r="F1" s="2" t="s">
        <v>4</v>
      </c>
      <c r="G1" s="2" t="s">
        <v>5</v>
      </c>
      <c r="H1" s="2" t="s">
        <v>6</v>
      </c>
      <c r="I1" s="3" t="s">
        <v>7</v>
      </c>
      <c r="J1" s="2" t="s">
        <v>8</v>
      </c>
    </row>
    <row r="2" spans="1:10" x14ac:dyDescent="0.35">
      <c r="A2" s="4">
        <v>1</v>
      </c>
      <c r="B2" s="5" t="s">
        <v>9</v>
      </c>
      <c r="C2" s="6"/>
      <c r="D2" s="6"/>
      <c r="E2" s="7"/>
      <c r="F2" s="6"/>
      <c r="G2" s="6"/>
      <c r="H2" s="6"/>
      <c r="I2" s="8"/>
      <c r="J2" s="9"/>
    </row>
    <row r="3" spans="1:10" x14ac:dyDescent="0.35">
      <c r="A3" s="10"/>
      <c r="B3" s="11" t="s">
        <v>9</v>
      </c>
      <c r="C3" s="12" t="s">
        <v>10</v>
      </c>
      <c r="D3" s="12" t="s">
        <v>11</v>
      </c>
      <c r="E3" s="10">
        <v>1</v>
      </c>
      <c r="F3" s="13"/>
      <c r="G3" s="14"/>
      <c r="H3" s="10"/>
      <c r="I3" s="10">
        <v>1</v>
      </c>
      <c r="J3" s="10"/>
    </row>
    <row r="4" spans="1:10" x14ac:dyDescent="0.35">
      <c r="A4" s="61" t="s">
        <v>7</v>
      </c>
      <c r="B4" s="61"/>
      <c r="C4" s="61"/>
      <c r="D4" s="61"/>
      <c r="E4" s="61"/>
      <c r="F4" s="61"/>
      <c r="G4" s="61"/>
      <c r="H4" s="61"/>
      <c r="I4" s="16">
        <f>SUM(I3)</f>
        <v>1</v>
      </c>
      <c r="J4" s="17"/>
    </row>
    <row r="5" spans="1:10" x14ac:dyDescent="0.35">
      <c r="A5" s="4">
        <v>1</v>
      </c>
      <c r="B5" s="5" t="s">
        <v>12</v>
      </c>
      <c r="C5" s="6"/>
      <c r="D5" s="6"/>
      <c r="E5" s="7"/>
      <c r="F5" s="6"/>
      <c r="G5" s="6"/>
      <c r="H5" s="6"/>
      <c r="I5" s="8"/>
      <c r="J5" s="9"/>
    </row>
    <row r="6" spans="1:10" ht="16.5" x14ac:dyDescent="0.35">
      <c r="A6" s="10"/>
      <c r="B6" s="11" t="s">
        <v>13</v>
      </c>
      <c r="C6" s="12" t="s">
        <v>14</v>
      </c>
      <c r="D6" s="12" t="s">
        <v>15</v>
      </c>
      <c r="E6" s="10">
        <v>1</v>
      </c>
      <c r="F6" s="10">
        <v>25.89</v>
      </c>
      <c r="G6" s="10"/>
      <c r="H6" s="10">
        <v>2.6</v>
      </c>
      <c r="I6" s="10">
        <f>E6*F6*H6</f>
        <v>67.314000000000007</v>
      </c>
      <c r="J6" s="10"/>
    </row>
    <row r="7" spans="1:10" ht="16.5" x14ac:dyDescent="0.35">
      <c r="A7" s="10"/>
      <c r="B7" s="11"/>
      <c r="C7" s="12" t="s">
        <v>16</v>
      </c>
      <c r="D7" s="12" t="s">
        <v>15</v>
      </c>
      <c r="E7" s="10">
        <v>2</v>
      </c>
      <c r="F7" s="10">
        <f>10.3</f>
        <v>10.3</v>
      </c>
      <c r="G7" s="10"/>
      <c r="H7" s="10">
        <v>2.6</v>
      </c>
      <c r="I7" s="10">
        <f t="shared" ref="I7:I13" si="0">E7*F7*H7</f>
        <v>53.56</v>
      </c>
      <c r="J7" s="10"/>
    </row>
    <row r="8" spans="1:10" ht="16.5" x14ac:dyDescent="0.35">
      <c r="A8" s="10"/>
      <c r="B8" s="11"/>
      <c r="C8" s="12" t="s">
        <v>17</v>
      </c>
      <c r="D8" s="12" t="s">
        <v>15</v>
      </c>
      <c r="E8" s="10">
        <v>2</v>
      </c>
      <c r="F8" s="10">
        <f>1.18</f>
        <v>1.18</v>
      </c>
      <c r="G8" s="10"/>
      <c r="H8" s="10">
        <v>2.6</v>
      </c>
      <c r="I8" s="10">
        <f t="shared" si="0"/>
        <v>6.1360000000000001</v>
      </c>
      <c r="J8" s="10"/>
    </row>
    <row r="9" spans="1:10" ht="16.5" x14ac:dyDescent="0.35">
      <c r="A9" s="10"/>
      <c r="B9" s="11"/>
      <c r="C9" s="12" t="s">
        <v>18</v>
      </c>
      <c r="D9" s="12" t="s">
        <v>15</v>
      </c>
      <c r="E9" s="10">
        <v>1</v>
      </c>
      <c r="F9" s="10">
        <v>7.89</v>
      </c>
      <c r="G9" s="10"/>
      <c r="H9" s="10">
        <v>2.6</v>
      </c>
      <c r="I9" s="10">
        <f t="shared" si="0"/>
        <v>20.513999999999999</v>
      </c>
      <c r="J9" s="10"/>
    </row>
    <row r="10" spans="1:10" ht="16.5" x14ac:dyDescent="0.35">
      <c r="A10" s="10"/>
      <c r="B10" s="11"/>
      <c r="C10" s="12" t="s">
        <v>19</v>
      </c>
      <c r="D10" s="12" t="s">
        <v>15</v>
      </c>
      <c r="E10" s="10">
        <v>2</v>
      </c>
      <c r="F10" s="10">
        <v>7.5</v>
      </c>
      <c r="G10" s="10"/>
      <c r="H10" s="10">
        <v>2.6</v>
      </c>
      <c r="I10" s="10">
        <f t="shared" si="0"/>
        <v>39</v>
      </c>
      <c r="J10" s="10"/>
    </row>
    <row r="11" spans="1:10" ht="16.5" x14ac:dyDescent="0.35">
      <c r="A11" s="10"/>
      <c r="B11" s="11"/>
      <c r="C11" s="12" t="s">
        <v>20</v>
      </c>
      <c r="D11" s="12" t="s">
        <v>15</v>
      </c>
      <c r="E11" s="10">
        <v>2</v>
      </c>
      <c r="F11" s="10">
        <v>8.24</v>
      </c>
      <c r="G11" s="10"/>
      <c r="H11" s="10">
        <v>2.6</v>
      </c>
      <c r="I11" s="10">
        <f t="shared" si="0"/>
        <v>42.848000000000006</v>
      </c>
      <c r="J11" s="10"/>
    </row>
    <row r="12" spans="1:10" ht="16.5" x14ac:dyDescent="0.35">
      <c r="A12" s="10"/>
      <c r="B12" s="11"/>
      <c r="C12" s="12" t="s">
        <v>20</v>
      </c>
      <c r="D12" s="12" t="s">
        <v>15</v>
      </c>
      <c r="E12" s="10">
        <v>2</v>
      </c>
      <c r="F12" s="10">
        <v>3.78</v>
      </c>
      <c r="G12" s="10"/>
      <c r="H12" s="10">
        <v>2.6</v>
      </c>
      <c r="I12" s="10">
        <f t="shared" si="0"/>
        <v>19.655999999999999</v>
      </c>
      <c r="J12" s="10"/>
    </row>
    <row r="13" spans="1:10" ht="16.5" x14ac:dyDescent="0.35">
      <c r="A13" s="10"/>
      <c r="B13" s="11"/>
      <c r="C13" s="12" t="s">
        <v>21</v>
      </c>
      <c r="D13" s="12" t="s">
        <v>15</v>
      </c>
      <c r="E13" s="10">
        <v>1</v>
      </c>
      <c r="F13" s="10">
        <v>26</v>
      </c>
      <c r="G13" s="10"/>
      <c r="H13" s="10">
        <v>0.5</v>
      </c>
      <c r="I13" s="10">
        <f t="shared" si="0"/>
        <v>13</v>
      </c>
      <c r="J13" s="10"/>
    </row>
    <row r="14" spans="1:10" x14ac:dyDescent="0.35">
      <c r="A14" s="61" t="s">
        <v>7</v>
      </c>
      <c r="B14" s="61"/>
      <c r="C14" s="61"/>
      <c r="D14" s="61"/>
      <c r="E14" s="61"/>
      <c r="F14" s="61"/>
      <c r="G14" s="61"/>
      <c r="H14" s="61"/>
      <c r="I14" s="16">
        <f>SUM(I6:I13)</f>
        <v>262.02800000000002</v>
      </c>
      <c r="J14" s="17"/>
    </row>
    <row r="15" spans="1:10" x14ac:dyDescent="0.35">
      <c r="A15" s="15"/>
      <c r="B15" s="15"/>
      <c r="C15" s="15"/>
      <c r="D15" s="15"/>
      <c r="E15" s="15"/>
      <c r="F15" s="15"/>
      <c r="G15" s="15"/>
      <c r="H15" s="15"/>
      <c r="I15" s="16"/>
      <c r="J15" s="17"/>
    </row>
    <row r="16" spans="1:10" x14ac:dyDescent="0.35">
      <c r="A16" s="4">
        <v>2</v>
      </c>
      <c r="B16" s="5" t="s">
        <v>22</v>
      </c>
      <c r="C16" s="6"/>
      <c r="D16" s="6"/>
      <c r="E16" s="7"/>
      <c r="F16" s="6"/>
      <c r="G16" s="6"/>
      <c r="H16" s="6"/>
      <c r="I16" s="8"/>
      <c r="J16" s="9"/>
    </row>
    <row r="17" spans="1:13" ht="16.5" x14ac:dyDescent="0.35">
      <c r="A17" s="10"/>
      <c r="B17" s="11" t="s">
        <v>13</v>
      </c>
      <c r="C17" s="12" t="s">
        <v>14</v>
      </c>
      <c r="D17" s="12" t="s">
        <v>15</v>
      </c>
      <c r="E17" s="10">
        <v>1</v>
      </c>
      <c r="F17" s="10">
        <v>25.89</v>
      </c>
      <c r="G17" s="10"/>
      <c r="H17" s="10">
        <v>2.6</v>
      </c>
      <c r="I17" s="10">
        <f>E17*F17*H17</f>
        <v>67.314000000000007</v>
      </c>
      <c r="J17" s="10"/>
    </row>
    <row r="18" spans="1:13" ht="16.5" x14ac:dyDescent="0.35">
      <c r="A18" s="10"/>
      <c r="B18" s="11"/>
      <c r="C18" s="12" t="s">
        <v>16</v>
      </c>
      <c r="D18" s="12" t="s">
        <v>15</v>
      </c>
      <c r="E18" s="10">
        <v>2</v>
      </c>
      <c r="F18" s="10">
        <f>10.3</f>
        <v>10.3</v>
      </c>
      <c r="G18" s="10"/>
      <c r="H18" s="10">
        <v>2.6</v>
      </c>
      <c r="I18" s="10">
        <f t="shared" ref="I18:I24" si="1">E18*F18*H18</f>
        <v>53.56</v>
      </c>
      <c r="J18" s="10"/>
      <c r="M18">
        <f>0.5+0.15+0.12+1.28</f>
        <v>2.0499999999999998</v>
      </c>
    </row>
    <row r="19" spans="1:13" ht="16.5" x14ac:dyDescent="0.35">
      <c r="A19" s="10"/>
      <c r="B19" s="11"/>
      <c r="C19" s="12" t="s">
        <v>17</v>
      </c>
      <c r="D19" s="12" t="s">
        <v>15</v>
      </c>
      <c r="E19" s="10">
        <v>2</v>
      </c>
      <c r="F19" s="10">
        <f>1.18</f>
        <v>1.18</v>
      </c>
      <c r="G19" s="10"/>
      <c r="H19" s="10">
        <v>2.6</v>
      </c>
      <c r="I19" s="10">
        <f t="shared" si="1"/>
        <v>6.1360000000000001</v>
      </c>
      <c r="J19" s="10"/>
    </row>
    <row r="20" spans="1:13" ht="16.5" x14ac:dyDescent="0.35">
      <c r="A20" s="10"/>
      <c r="B20" s="11"/>
      <c r="C20" s="12" t="s">
        <v>18</v>
      </c>
      <c r="D20" s="12" t="s">
        <v>15</v>
      </c>
      <c r="E20" s="10">
        <v>1</v>
      </c>
      <c r="F20" s="10">
        <v>7.89</v>
      </c>
      <c r="G20" s="10"/>
      <c r="H20" s="10">
        <v>2.6</v>
      </c>
      <c r="I20" s="10">
        <f t="shared" si="1"/>
        <v>20.513999999999999</v>
      </c>
      <c r="J20" s="10"/>
    </row>
    <row r="21" spans="1:13" ht="16.5" x14ac:dyDescent="0.35">
      <c r="A21" s="10"/>
      <c r="B21" s="11"/>
      <c r="C21" s="12" t="s">
        <v>19</v>
      </c>
      <c r="D21" s="12" t="s">
        <v>15</v>
      </c>
      <c r="E21" s="10">
        <v>2</v>
      </c>
      <c r="F21" s="10">
        <v>7.5</v>
      </c>
      <c r="G21" s="10"/>
      <c r="H21" s="10">
        <v>2.6</v>
      </c>
      <c r="I21" s="10">
        <f t="shared" si="1"/>
        <v>39</v>
      </c>
      <c r="J21" s="10"/>
    </row>
    <row r="22" spans="1:13" ht="16.5" x14ac:dyDescent="0.35">
      <c r="A22" s="10"/>
      <c r="B22" s="11"/>
      <c r="C22" s="12" t="s">
        <v>20</v>
      </c>
      <c r="D22" s="12" t="s">
        <v>15</v>
      </c>
      <c r="E22" s="10">
        <v>2</v>
      </c>
      <c r="F22" s="10">
        <v>8.24</v>
      </c>
      <c r="G22" s="10"/>
      <c r="H22" s="10">
        <v>2.6</v>
      </c>
      <c r="I22" s="10">
        <f t="shared" si="1"/>
        <v>42.848000000000006</v>
      </c>
      <c r="J22" s="10"/>
    </row>
    <row r="23" spans="1:13" ht="16.5" x14ac:dyDescent="0.35">
      <c r="A23" s="10"/>
      <c r="B23" s="11"/>
      <c r="C23" s="12" t="s">
        <v>20</v>
      </c>
      <c r="D23" s="12" t="s">
        <v>15</v>
      </c>
      <c r="E23" s="10">
        <v>2</v>
      </c>
      <c r="F23" s="10">
        <v>3.78</v>
      </c>
      <c r="G23" s="10"/>
      <c r="H23" s="10">
        <v>2.6</v>
      </c>
      <c r="I23" s="10">
        <f t="shared" si="1"/>
        <v>19.655999999999999</v>
      </c>
      <c r="J23" s="10"/>
    </row>
    <row r="24" spans="1:13" ht="16.5" x14ac:dyDescent="0.35">
      <c r="A24" s="10"/>
      <c r="B24" s="11"/>
      <c r="C24" s="12" t="s">
        <v>21</v>
      </c>
      <c r="D24" s="12" t="s">
        <v>15</v>
      </c>
      <c r="E24" s="10">
        <v>1</v>
      </c>
      <c r="F24" s="10">
        <v>101</v>
      </c>
      <c r="G24" s="10"/>
      <c r="H24">
        <f>0.5+0.15+0.12+1.28+0.5</f>
        <v>2.5499999999999998</v>
      </c>
      <c r="I24" s="10">
        <f t="shared" si="1"/>
        <v>257.54999999999995</v>
      </c>
      <c r="J24" s="10"/>
    </row>
    <row r="25" spans="1:13" x14ac:dyDescent="0.35">
      <c r="A25" s="61" t="s">
        <v>7</v>
      </c>
      <c r="B25" s="61"/>
      <c r="C25" s="61"/>
      <c r="D25" s="61"/>
      <c r="E25" s="61"/>
      <c r="F25" s="61"/>
      <c r="G25" s="61"/>
      <c r="H25" s="61"/>
      <c r="I25" s="16">
        <f>SUM(I17:I24)</f>
        <v>506.57799999999997</v>
      </c>
      <c r="J25" s="17"/>
    </row>
    <row r="26" spans="1:13" x14ac:dyDescent="0.35">
      <c r="A26" s="4">
        <v>2</v>
      </c>
      <c r="B26" s="5" t="s">
        <v>23</v>
      </c>
      <c r="C26" s="6"/>
      <c r="D26" s="6"/>
      <c r="E26" s="7"/>
      <c r="F26" s="6"/>
      <c r="G26" s="6"/>
      <c r="H26" s="6"/>
      <c r="I26" s="8"/>
      <c r="J26" s="9"/>
    </row>
    <row r="27" spans="1:13" ht="16.5" x14ac:dyDescent="0.35">
      <c r="A27" s="10"/>
      <c r="B27" s="11" t="s">
        <v>24</v>
      </c>
      <c r="C27" s="12" t="s">
        <v>25</v>
      </c>
      <c r="D27" s="12" t="s">
        <v>15</v>
      </c>
      <c r="E27" s="10">
        <v>1</v>
      </c>
      <c r="F27" s="10">
        <f>4.39+3.38+1</f>
        <v>8.77</v>
      </c>
      <c r="G27" s="10">
        <v>1.25</v>
      </c>
      <c r="H27" s="10"/>
      <c r="I27" s="10">
        <f>E27*F27*G27</f>
        <v>10.962499999999999</v>
      </c>
      <c r="J27" s="10"/>
    </row>
    <row r="28" spans="1:13" ht="16.5" x14ac:dyDescent="0.35">
      <c r="A28" s="10"/>
      <c r="B28" s="11"/>
      <c r="C28" s="12" t="s">
        <v>26</v>
      </c>
      <c r="D28" s="12" t="s">
        <v>15</v>
      </c>
      <c r="E28" s="10">
        <v>1</v>
      </c>
      <c r="F28" s="10">
        <v>4.41</v>
      </c>
      <c r="G28" s="10">
        <v>0.5</v>
      </c>
      <c r="H28" s="10"/>
      <c r="I28" s="10">
        <f t="shared" ref="I28:I37" si="2">E28*F28*G28</f>
        <v>2.2050000000000001</v>
      </c>
      <c r="J28" s="10"/>
    </row>
    <row r="29" spans="1:13" ht="16.5" x14ac:dyDescent="0.35">
      <c r="A29" s="10"/>
      <c r="B29" s="11"/>
      <c r="C29" s="12" t="s">
        <v>27</v>
      </c>
      <c r="D29" s="12" t="s">
        <v>15</v>
      </c>
      <c r="E29" s="10">
        <v>1</v>
      </c>
      <c r="F29" s="10">
        <v>3</v>
      </c>
      <c r="G29" s="10">
        <v>0.5</v>
      </c>
      <c r="H29" s="10"/>
      <c r="I29" s="10">
        <f t="shared" si="2"/>
        <v>1.5</v>
      </c>
      <c r="J29" s="10"/>
    </row>
    <row r="30" spans="1:13" ht="16.5" x14ac:dyDescent="0.35">
      <c r="A30" s="10"/>
      <c r="B30" s="11"/>
      <c r="C30" s="12" t="s">
        <v>28</v>
      </c>
      <c r="D30" s="12" t="s">
        <v>15</v>
      </c>
      <c r="E30" s="10">
        <v>1</v>
      </c>
      <c r="F30" s="10">
        <f>3.21*2</f>
        <v>6.42</v>
      </c>
      <c r="G30" s="10">
        <v>2</v>
      </c>
      <c r="H30" s="10"/>
      <c r="I30" s="10">
        <f t="shared" si="2"/>
        <v>12.84</v>
      </c>
      <c r="J30" s="10"/>
    </row>
    <row r="31" spans="1:13" ht="16.5" x14ac:dyDescent="0.35">
      <c r="A31" s="10"/>
      <c r="B31" s="11"/>
      <c r="C31" s="12" t="s">
        <v>29</v>
      </c>
      <c r="D31" s="12" t="s">
        <v>15</v>
      </c>
      <c r="E31" s="10">
        <v>1</v>
      </c>
      <c r="F31" s="10">
        <f>3.2+3.45</f>
        <v>6.65</v>
      </c>
      <c r="G31" s="10">
        <v>2.5</v>
      </c>
      <c r="H31" s="10"/>
      <c r="I31" s="10">
        <f t="shared" si="2"/>
        <v>16.625</v>
      </c>
      <c r="J31" s="10"/>
    </row>
    <row r="32" spans="1:13" ht="16.5" x14ac:dyDescent="0.35">
      <c r="A32" s="10"/>
      <c r="B32" s="11"/>
      <c r="C32" s="12" t="s">
        <v>30</v>
      </c>
      <c r="D32" s="12" t="s">
        <v>15</v>
      </c>
      <c r="E32" s="10">
        <v>1</v>
      </c>
      <c r="F32" s="10">
        <v>3</v>
      </c>
      <c r="G32" s="10">
        <v>0.5</v>
      </c>
      <c r="H32" s="10"/>
      <c r="I32" s="10">
        <f t="shared" si="2"/>
        <v>1.5</v>
      </c>
      <c r="J32" s="10"/>
    </row>
    <row r="33" spans="1:10" ht="16.5" x14ac:dyDescent="0.35">
      <c r="A33" s="10"/>
      <c r="B33" s="11"/>
      <c r="C33" s="12" t="s">
        <v>31</v>
      </c>
      <c r="D33" s="12" t="s">
        <v>15</v>
      </c>
      <c r="E33" s="10">
        <v>1</v>
      </c>
      <c r="F33" s="10">
        <v>0.5</v>
      </c>
      <c r="G33" s="10">
        <v>0.5</v>
      </c>
      <c r="H33" s="10"/>
      <c r="I33" s="10">
        <f t="shared" si="2"/>
        <v>0.25</v>
      </c>
      <c r="J33" s="10"/>
    </row>
    <row r="34" spans="1:10" ht="16.5" x14ac:dyDescent="0.35">
      <c r="A34" s="10"/>
      <c r="B34" s="11"/>
      <c r="C34" s="12" t="s">
        <v>32</v>
      </c>
      <c r="D34" s="12" t="s">
        <v>15</v>
      </c>
      <c r="E34" s="10">
        <v>1</v>
      </c>
      <c r="F34" s="10">
        <v>1</v>
      </c>
      <c r="G34" s="10">
        <v>2.5</v>
      </c>
      <c r="H34" s="10"/>
      <c r="I34" s="10">
        <f t="shared" si="2"/>
        <v>2.5</v>
      </c>
      <c r="J34" s="10"/>
    </row>
    <row r="35" spans="1:10" ht="16.5" x14ac:dyDescent="0.35">
      <c r="A35" s="10"/>
      <c r="B35" s="11"/>
      <c r="C35" s="12" t="s">
        <v>33</v>
      </c>
      <c r="D35" s="12" t="s">
        <v>15</v>
      </c>
      <c r="E35" s="10">
        <v>1</v>
      </c>
      <c r="F35" s="10">
        <v>2</v>
      </c>
      <c r="G35" s="10">
        <v>0.5</v>
      </c>
      <c r="H35" s="10"/>
      <c r="I35" s="10">
        <f t="shared" si="2"/>
        <v>1</v>
      </c>
      <c r="J35" s="10"/>
    </row>
    <row r="36" spans="1:10" ht="16.5" x14ac:dyDescent="0.35">
      <c r="A36" s="10"/>
      <c r="B36" s="11"/>
      <c r="C36" s="12" t="s">
        <v>34</v>
      </c>
      <c r="D36" s="12" t="s">
        <v>15</v>
      </c>
      <c r="E36" s="10">
        <v>1</v>
      </c>
      <c r="F36" s="10">
        <f>2+1.5+2+4</f>
        <v>9.5</v>
      </c>
      <c r="G36" s="10">
        <v>2.5</v>
      </c>
      <c r="H36" s="10"/>
      <c r="I36" s="10">
        <f t="shared" si="2"/>
        <v>23.75</v>
      </c>
      <c r="J36" s="10"/>
    </row>
    <row r="37" spans="1:10" ht="16.5" x14ac:dyDescent="0.35">
      <c r="A37" s="10"/>
      <c r="B37" s="11"/>
      <c r="C37" s="12" t="s">
        <v>35</v>
      </c>
      <c r="D37" s="12" t="s">
        <v>15</v>
      </c>
      <c r="E37" s="10">
        <v>1</v>
      </c>
      <c r="F37" s="10">
        <v>5.16</v>
      </c>
      <c r="G37" s="10">
        <v>1.2</v>
      </c>
      <c r="H37" s="10"/>
      <c r="I37" s="10">
        <f t="shared" si="2"/>
        <v>6.1920000000000002</v>
      </c>
      <c r="J37" s="10"/>
    </row>
    <row r="38" spans="1:10" x14ac:dyDescent="0.35">
      <c r="A38" s="61" t="s">
        <v>7</v>
      </c>
      <c r="B38" s="61"/>
      <c r="C38" s="61"/>
      <c r="D38" s="61"/>
      <c r="E38" s="61"/>
      <c r="F38" s="61"/>
      <c r="G38" s="61"/>
      <c r="H38" s="61"/>
      <c r="I38" s="16">
        <f>SUM(I27:I37)</f>
        <v>79.3245</v>
      </c>
      <c r="J38" s="17"/>
    </row>
    <row r="39" spans="1:10" ht="16.5" x14ac:dyDescent="0.35">
      <c r="A39" s="10"/>
      <c r="B39" s="11" t="s">
        <v>36</v>
      </c>
      <c r="C39" s="12" t="s">
        <v>26</v>
      </c>
      <c r="D39" s="12" t="s">
        <v>15</v>
      </c>
      <c r="E39" s="10">
        <v>1</v>
      </c>
      <c r="F39" s="10">
        <v>2</v>
      </c>
      <c r="G39" s="10">
        <v>1</v>
      </c>
      <c r="H39" s="10"/>
      <c r="I39" s="10">
        <f t="shared" ref="I39:I51" si="3">E39*F39*G39</f>
        <v>2</v>
      </c>
      <c r="J39" s="10"/>
    </row>
    <row r="40" spans="1:10" ht="16.5" x14ac:dyDescent="0.35">
      <c r="A40" s="10"/>
      <c r="B40" s="11"/>
      <c r="C40" s="12" t="s">
        <v>27</v>
      </c>
      <c r="D40" s="12" t="s">
        <v>15</v>
      </c>
      <c r="E40" s="10">
        <v>1</v>
      </c>
      <c r="F40" s="10">
        <v>4.4000000000000004</v>
      </c>
      <c r="G40" s="10">
        <v>3</v>
      </c>
      <c r="H40" s="10"/>
      <c r="I40" s="10">
        <f t="shared" si="3"/>
        <v>13.200000000000001</v>
      </c>
      <c r="J40" s="10"/>
    </row>
    <row r="41" spans="1:10" ht="16.5" x14ac:dyDescent="0.35">
      <c r="A41" s="10"/>
      <c r="B41" s="11"/>
      <c r="C41" s="12" t="s">
        <v>28</v>
      </c>
      <c r="D41" s="12" t="s">
        <v>15</v>
      </c>
      <c r="E41" s="10">
        <v>1</v>
      </c>
      <c r="F41" s="10">
        <v>3</v>
      </c>
      <c r="G41" s="10">
        <v>3</v>
      </c>
      <c r="H41" s="10"/>
      <c r="I41" s="10">
        <f t="shared" si="3"/>
        <v>9</v>
      </c>
      <c r="J41" s="10"/>
    </row>
    <row r="42" spans="1:10" ht="16.5" x14ac:dyDescent="0.35">
      <c r="A42" s="10"/>
      <c r="B42" s="11"/>
      <c r="C42" s="12" t="s">
        <v>29</v>
      </c>
      <c r="D42" s="12" t="s">
        <v>15</v>
      </c>
      <c r="E42" s="10">
        <v>1</v>
      </c>
      <c r="F42" s="10">
        <v>3</v>
      </c>
      <c r="G42" s="10">
        <v>2</v>
      </c>
      <c r="H42" s="10"/>
      <c r="I42" s="10">
        <f t="shared" si="3"/>
        <v>6</v>
      </c>
      <c r="J42" s="10"/>
    </row>
    <row r="43" spans="1:10" ht="16.5" x14ac:dyDescent="0.35">
      <c r="A43" s="10"/>
      <c r="B43" s="11"/>
      <c r="C43" s="12" t="s">
        <v>30</v>
      </c>
      <c r="D43" s="12" t="s">
        <v>15</v>
      </c>
      <c r="E43" s="10">
        <v>1</v>
      </c>
      <c r="F43" s="10">
        <v>1</v>
      </c>
      <c r="G43" s="10">
        <v>1</v>
      </c>
      <c r="H43" s="10"/>
      <c r="I43" s="10">
        <f t="shared" si="3"/>
        <v>1</v>
      </c>
      <c r="J43" s="10"/>
    </row>
    <row r="44" spans="1:10" ht="16.5" x14ac:dyDescent="0.35">
      <c r="A44" s="10"/>
      <c r="B44" s="11"/>
      <c r="C44" s="12" t="s">
        <v>37</v>
      </c>
      <c r="D44" s="12" t="s">
        <v>15</v>
      </c>
      <c r="E44" s="10">
        <v>1</v>
      </c>
      <c r="F44" s="10">
        <v>3</v>
      </c>
      <c r="G44" s="10">
        <v>2</v>
      </c>
      <c r="H44" s="10"/>
      <c r="I44" s="10">
        <f t="shared" si="3"/>
        <v>6</v>
      </c>
      <c r="J44" s="10"/>
    </row>
    <row r="45" spans="1:10" ht="16.5" x14ac:dyDescent="0.35">
      <c r="A45" s="10"/>
      <c r="B45" s="11"/>
      <c r="C45" s="12" t="s">
        <v>38</v>
      </c>
      <c r="D45" s="12" t="s">
        <v>15</v>
      </c>
      <c r="E45" s="10">
        <v>1</v>
      </c>
      <c r="F45" s="10">
        <v>2</v>
      </c>
      <c r="G45" s="10">
        <v>2.5</v>
      </c>
      <c r="H45" s="10"/>
      <c r="I45" s="10">
        <f t="shared" ref="I45" si="4">E45*F45*G45</f>
        <v>5</v>
      </c>
      <c r="J45" s="10"/>
    </row>
    <row r="46" spans="1:10" ht="16.5" x14ac:dyDescent="0.35">
      <c r="A46" s="10"/>
      <c r="B46" s="11"/>
      <c r="C46" s="12" t="s">
        <v>31</v>
      </c>
      <c r="D46" s="12" t="s">
        <v>15</v>
      </c>
      <c r="E46" s="10">
        <v>1</v>
      </c>
      <c r="F46" s="10">
        <v>1.5</v>
      </c>
      <c r="G46" s="10">
        <v>3.5</v>
      </c>
      <c r="H46" s="10"/>
      <c r="I46" s="10">
        <f t="shared" si="3"/>
        <v>5.25</v>
      </c>
      <c r="J46" s="10"/>
    </row>
    <row r="47" spans="1:10" ht="16.5" x14ac:dyDescent="0.35">
      <c r="A47" s="10"/>
      <c r="B47" s="11"/>
      <c r="C47" s="12" t="s">
        <v>32</v>
      </c>
      <c r="D47" s="12" t="s">
        <v>15</v>
      </c>
      <c r="E47" s="10">
        <v>1</v>
      </c>
      <c r="F47" s="10">
        <v>2</v>
      </c>
      <c r="G47" s="10">
        <v>5</v>
      </c>
      <c r="H47" s="10"/>
      <c r="I47" s="10">
        <f t="shared" si="3"/>
        <v>10</v>
      </c>
      <c r="J47" s="10"/>
    </row>
    <row r="48" spans="1:10" ht="16.5" x14ac:dyDescent="0.35">
      <c r="A48" s="10"/>
      <c r="B48" s="11"/>
      <c r="C48" s="12" t="s">
        <v>33</v>
      </c>
      <c r="D48" s="12" t="s">
        <v>15</v>
      </c>
      <c r="E48" s="10">
        <v>1</v>
      </c>
      <c r="F48" s="10">
        <v>4</v>
      </c>
      <c r="G48" s="10">
        <v>2</v>
      </c>
      <c r="H48" s="10"/>
      <c r="I48" s="10">
        <f t="shared" si="3"/>
        <v>8</v>
      </c>
      <c r="J48" s="10"/>
    </row>
    <row r="49" spans="1:10" ht="16.5" x14ac:dyDescent="0.35">
      <c r="A49" s="10"/>
      <c r="B49" s="11"/>
      <c r="C49" s="12" t="s">
        <v>34</v>
      </c>
      <c r="D49" s="12" t="s">
        <v>15</v>
      </c>
      <c r="E49" s="10">
        <v>1</v>
      </c>
      <c r="F49" s="10">
        <v>2</v>
      </c>
      <c r="G49" s="10">
        <v>2.5</v>
      </c>
      <c r="H49" s="10"/>
      <c r="I49" s="10">
        <f t="shared" si="3"/>
        <v>5</v>
      </c>
      <c r="J49" s="10"/>
    </row>
    <row r="50" spans="1:10" ht="16.5" x14ac:dyDescent="0.35">
      <c r="A50" s="10"/>
      <c r="B50" s="11"/>
      <c r="C50" s="12" t="s">
        <v>35</v>
      </c>
      <c r="D50" s="12" t="s">
        <v>15</v>
      </c>
      <c r="E50" s="10">
        <v>1</v>
      </c>
      <c r="F50" s="10">
        <v>1</v>
      </c>
      <c r="G50" s="10">
        <v>1</v>
      </c>
      <c r="H50" s="10"/>
      <c r="I50" s="10">
        <f t="shared" si="3"/>
        <v>1</v>
      </c>
      <c r="J50" s="10"/>
    </row>
    <row r="51" spans="1:10" ht="16.5" x14ac:dyDescent="0.35">
      <c r="A51" s="10"/>
      <c r="B51" s="11"/>
      <c r="C51" s="12" t="s">
        <v>39</v>
      </c>
      <c r="D51" s="12" t="s">
        <v>15</v>
      </c>
      <c r="E51" s="10">
        <v>1</v>
      </c>
      <c r="F51" s="10">
        <v>3</v>
      </c>
      <c r="G51" s="10">
        <v>1.5</v>
      </c>
      <c r="H51" s="10"/>
      <c r="I51" s="10">
        <f t="shared" si="3"/>
        <v>4.5</v>
      </c>
      <c r="J51" s="10"/>
    </row>
    <row r="52" spans="1:10" x14ac:dyDescent="0.35">
      <c r="A52" s="61" t="s">
        <v>7</v>
      </c>
      <c r="B52" s="61"/>
      <c r="C52" s="61"/>
      <c r="D52" s="61"/>
      <c r="E52" s="61"/>
      <c r="F52" s="61"/>
      <c r="G52" s="61"/>
      <c r="H52" s="61"/>
      <c r="I52" s="16">
        <f>SUM(I39:I51)</f>
        <v>75.95</v>
      </c>
      <c r="J52" s="17"/>
    </row>
    <row r="53" spans="1:10" x14ac:dyDescent="0.35">
      <c r="A53" s="4">
        <v>3</v>
      </c>
      <c r="B53" s="5" t="s">
        <v>40</v>
      </c>
      <c r="C53" s="6"/>
      <c r="D53" s="6"/>
      <c r="E53" s="7"/>
      <c r="F53" s="6"/>
      <c r="G53" s="6"/>
      <c r="H53" s="6"/>
      <c r="I53" s="8"/>
      <c r="J53" s="9"/>
    </row>
    <row r="54" spans="1:10" ht="16.5" x14ac:dyDescent="0.35">
      <c r="A54" s="10"/>
      <c r="B54" s="11" t="s">
        <v>41</v>
      </c>
      <c r="C54" s="12" t="s">
        <v>33</v>
      </c>
      <c r="D54" s="12" t="s">
        <v>15</v>
      </c>
      <c r="E54" s="10">
        <v>1</v>
      </c>
      <c r="F54" s="10">
        <f>3.91*2+4.77</f>
        <v>12.59</v>
      </c>
      <c r="G54" s="10">
        <v>2.5</v>
      </c>
      <c r="H54" s="10"/>
      <c r="I54" s="10">
        <f>E54*F54*G54</f>
        <v>31.475000000000001</v>
      </c>
      <c r="J54" s="10"/>
    </row>
    <row r="55" spans="1:10" ht="16.5" x14ac:dyDescent="0.35">
      <c r="A55" s="10"/>
      <c r="B55" s="11"/>
      <c r="C55" s="12" t="s">
        <v>34</v>
      </c>
      <c r="D55" s="12" t="s">
        <v>15</v>
      </c>
      <c r="E55" s="10">
        <v>1</v>
      </c>
      <c r="F55" s="10">
        <f>4.05*2+7.08*2</f>
        <v>22.259999999999998</v>
      </c>
      <c r="G55" s="10">
        <v>2.5</v>
      </c>
      <c r="H55" s="10"/>
      <c r="I55" s="10">
        <f t="shared" ref="I55:I63" si="5">E55*F55*G55</f>
        <v>55.649999999999991</v>
      </c>
      <c r="J55" s="10"/>
    </row>
    <row r="56" spans="1:10" ht="16.5" x14ac:dyDescent="0.35">
      <c r="A56" s="10"/>
      <c r="B56" s="11"/>
      <c r="C56" s="12" t="s">
        <v>32</v>
      </c>
      <c r="D56" s="12" t="s">
        <v>15</v>
      </c>
      <c r="E56" s="10">
        <v>1</v>
      </c>
      <c r="F56" s="10">
        <f>9.53*2+1.89</f>
        <v>20.95</v>
      </c>
      <c r="G56" s="10">
        <v>2.5</v>
      </c>
      <c r="H56" s="10"/>
      <c r="I56" s="10">
        <f t="shared" si="5"/>
        <v>52.375</v>
      </c>
      <c r="J56" s="10"/>
    </row>
    <row r="57" spans="1:10" ht="16.5" x14ac:dyDescent="0.35">
      <c r="A57" s="10"/>
      <c r="B57" s="11"/>
      <c r="C57" s="12" t="s">
        <v>31</v>
      </c>
      <c r="D57" s="12" t="s">
        <v>15</v>
      </c>
      <c r="E57" s="10">
        <v>1</v>
      </c>
      <c r="F57" s="10">
        <f>3.45*2+3.37*2</f>
        <v>13.64</v>
      </c>
      <c r="G57" s="10">
        <v>2.5</v>
      </c>
      <c r="H57" s="10"/>
      <c r="I57" s="10">
        <f t="shared" si="5"/>
        <v>34.1</v>
      </c>
      <c r="J57" s="10"/>
    </row>
    <row r="58" spans="1:10" ht="16.5" x14ac:dyDescent="0.35">
      <c r="A58" s="10"/>
      <c r="B58" s="11"/>
      <c r="C58" s="12" t="s">
        <v>29</v>
      </c>
      <c r="D58" s="12" t="s">
        <v>15</v>
      </c>
      <c r="E58" s="10">
        <v>1</v>
      </c>
      <c r="F58" s="10">
        <f>3.5*2+4*2</f>
        <v>15</v>
      </c>
      <c r="G58" s="10">
        <v>2.5</v>
      </c>
      <c r="H58" s="10"/>
      <c r="I58" s="10">
        <f t="shared" si="5"/>
        <v>37.5</v>
      </c>
      <c r="J58" s="10"/>
    </row>
    <row r="59" spans="1:10" ht="16.5" x14ac:dyDescent="0.35">
      <c r="A59" s="10"/>
      <c r="B59" s="11"/>
      <c r="C59" s="12" t="s">
        <v>30</v>
      </c>
      <c r="D59" s="12" t="s">
        <v>15</v>
      </c>
      <c r="E59" s="10">
        <v>1</v>
      </c>
      <c r="F59" s="10">
        <f>5.45*2+6.66*2</f>
        <v>24.22</v>
      </c>
      <c r="G59" s="10">
        <v>2.5</v>
      </c>
      <c r="H59" s="10"/>
      <c r="I59" s="10">
        <f t="shared" si="5"/>
        <v>60.55</v>
      </c>
      <c r="J59" s="10"/>
    </row>
    <row r="60" spans="1:10" ht="16.5" x14ac:dyDescent="0.35">
      <c r="A60" s="10"/>
      <c r="B60" s="11"/>
      <c r="C60" s="12" t="s">
        <v>28</v>
      </c>
      <c r="D60" s="12" t="s">
        <v>15</v>
      </c>
      <c r="E60" s="10">
        <v>1</v>
      </c>
      <c r="F60" s="10">
        <f>3.5*2+3.21*2</f>
        <v>13.42</v>
      </c>
      <c r="G60" s="10">
        <v>2.5</v>
      </c>
      <c r="H60" s="10"/>
      <c r="I60" s="10">
        <f t="shared" si="5"/>
        <v>33.549999999999997</v>
      </c>
      <c r="J60" s="10"/>
    </row>
    <row r="61" spans="1:10" ht="16.5" x14ac:dyDescent="0.35">
      <c r="A61" s="10"/>
      <c r="B61" s="11"/>
      <c r="C61" s="12" t="s">
        <v>27</v>
      </c>
      <c r="D61" s="12" t="s">
        <v>15</v>
      </c>
      <c r="E61" s="10">
        <v>1</v>
      </c>
      <c r="F61" s="10">
        <f>4.5*2+3*2</f>
        <v>15</v>
      </c>
      <c r="G61" s="10">
        <v>2.5</v>
      </c>
      <c r="H61" s="10"/>
      <c r="I61" s="10">
        <f t="shared" si="5"/>
        <v>37.5</v>
      </c>
      <c r="J61" s="10"/>
    </row>
    <row r="62" spans="1:10" ht="16.5" x14ac:dyDescent="0.35">
      <c r="A62" s="10"/>
      <c r="B62" s="11"/>
      <c r="C62" s="12" t="s">
        <v>26</v>
      </c>
      <c r="D62" s="12" t="s">
        <v>15</v>
      </c>
      <c r="E62" s="10">
        <v>1</v>
      </c>
      <c r="F62" s="10">
        <f>4.5*2+4.1*2</f>
        <v>17.2</v>
      </c>
      <c r="G62" s="10">
        <v>2.5</v>
      </c>
      <c r="H62" s="10"/>
      <c r="I62" s="10">
        <f t="shared" si="5"/>
        <v>43</v>
      </c>
      <c r="J62" s="10"/>
    </row>
    <row r="63" spans="1:10" ht="16.5" x14ac:dyDescent="0.35">
      <c r="A63" s="10"/>
      <c r="B63" s="11"/>
      <c r="C63" s="12" t="s">
        <v>25</v>
      </c>
      <c r="D63" s="12" t="s">
        <v>15</v>
      </c>
      <c r="E63" s="10">
        <v>1</v>
      </c>
      <c r="F63" s="10">
        <f>4.5*2+3.5*2</f>
        <v>16</v>
      </c>
      <c r="G63" s="10">
        <v>2.5</v>
      </c>
      <c r="H63" s="10"/>
      <c r="I63" s="10">
        <f t="shared" si="5"/>
        <v>40</v>
      </c>
      <c r="J63" s="10"/>
    </row>
    <row r="64" spans="1:10" x14ac:dyDescent="0.35">
      <c r="A64" s="61" t="s">
        <v>7</v>
      </c>
      <c r="B64" s="61"/>
      <c r="C64" s="61"/>
      <c r="D64" s="61"/>
      <c r="E64" s="61"/>
      <c r="F64" s="61"/>
      <c r="G64" s="61"/>
      <c r="H64" s="61"/>
      <c r="I64" s="16">
        <f>SUM(I54:I63)</f>
        <v>425.7</v>
      </c>
      <c r="J64" s="17"/>
    </row>
    <row r="65" spans="1:10" ht="16.5" x14ac:dyDescent="0.35">
      <c r="A65" s="10"/>
      <c r="B65" s="11" t="s">
        <v>42</v>
      </c>
      <c r="C65" s="12" t="s">
        <v>33</v>
      </c>
      <c r="D65" s="12" t="s">
        <v>15</v>
      </c>
      <c r="E65" s="10">
        <v>1</v>
      </c>
      <c r="F65" s="10">
        <v>3.77</v>
      </c>
      <c r="G65" s="10">
        <v>4.91</v>
      </c>
      <c r="H65" s="10"/>
      <c r="I65" s="10">
        <f t="shared" ref="I65:I79" si="6">E65*F65*G65</f>
        <v>18.5107</v>
      </c>
      <c r="J65" s="10"/>
    </row>
    <row r="66" spans="1:10" ht="16.5" x14ac:dyDescent="0.35">
      <c r="A66" s="10"/>
      <c r="B66" s="11"/>
      <c r="C66" s="12" t="s">
        <v>34</v>
      </c>
      <c r="D66" s="12" t="s">
        <v>15</v>
      </c>
      <c r="E66" s="10">
        <v>1</v>
      </c>
      <c r="F66" s="10">
        <v>4.05</v>
      </c>
      <c r="G66" s="10">
        <v>7.08</v>
      </c>
      <c r="H66" s="10"/>
      <c r="I66" s="10">
        <f t="shared" si="6"/>
        <v>28.673999999999999</v>
      </c>
      <c r="J66" s="10"/>
    </row>
    <row r="67" spans="1:10" ht="16.5" x14ac:dyDescent="0.35">
      <c r="A67" s="10"/>
      <c r="B67" s="11"/>
      <c r="C67" s="12" t="s">
        <v>39</v>
      </c>
      <c r="D67" s="12" t="s">
        <v>15</v>
      </c>
      <c r="E67" s="10">
        <v>1</v>
      </c>
      <c r="F67" s="10">
        <v>3</v>
      </c>
      <c r="G67" s="10">
        <v>1.5</v>
      </c>
      <c r="H67" s="10"/>
      <c r="I67" s="10">
        <f t="shared" si="6"/>
        <v>4.5</v>
      </c>
      <c r="J67" s="10"/>
    </row>
    <row r="68" spans="1:10" ht="16.5" x14ac:dyDescent="0.35">
      <c r="A68" s="10"/>
      <c r="B68" s="11"/>
      <c r="C68" s="12" t="s">
        <v>35</v>
      </c>
      <c r="D68" s="12" t="s">
        <v>15</v>
      </c>
      <c r="E68" s="10">
        <v>1</v>
      </c>
      <c r="F68" s="10">
        <v>5.16</v>
      </c>
      <c r="G68" s="10">
        <v>3</v>
      </c>
      <c r="H68" s="10"/>
      <c r="I68" s="10">
        <f t="shared" si="6"/>
        <v>15.48</v>
      </c>
      <c r="J68" s="10"/>
    </row>
    <row r="69" spans="1:10" ht="16.5" x14ac:dyDescent="0.35">
      <c r="A69" s="10"/>
      <c r="B69" s="11"/>
      <c r="C69" s="12" t="s">
        <v>32</v>
      </c>
      <c r="D69" s="12" t="s">
        <v>15</v>
      </c>
      <c r="E69" s="10">
        <v>1</v>
      </c>
      <c r="F69" s="10">
        <v>9.5299999999999994</v>
      </c>
      <c r="G69" s="10">
        <v>1.9</v>
      </c>
      <c r="H69" s="10"/>
      <c r="I69" s="10">
        <f t="shared" si="6"/>
        <v>18.106999999999999</v>
      </c>
      <c r="J69" s="10"/>
    </row>
    <row r="70" spans="1:10" ht="16.5" x14ac:dyDescent="0.35">
      <c r="A70" s="10"/>
      <c r="B70" s="11"/>
      <c r="C70" s="12" t="s">
        <v>43</v>
      </c>
      <c r="D70" s="12" t="s">
        <v>15</v>
      </c>
      <c r="E70" s="10">
        <v>1</v>
      </c>
      <c r="F70" s="10">
        <v>3.45</v>
      </c>
      <c r="G70" s="10">
        <v>3.37</v>
      </c>
      <c r="H70" s="10"/>
      <c r="I70" s="10">
        <f t="shared" si="6"/>
        <v>11.626500000000002</v>
      </c>
      <c r="J70" s="10"/>
    </row>
    <row r="71" spans="1:10" ht="16.5" x14ac:dyDescent="0.35">
      <c r="A71" s="10"/>
      <c r="B71" s="11"/>
      <c r="C71" s="12" t="s">
        <v>38</v>
      </c>
      <c r="D71" s="12" t="s">
        <v>15</v>
      </c>
      <c r="E71" s="10">
        <v>1</v>
      </c>
      <c r="F71" s="10">
        <v>2.39</v>
      </c>
      <c r="G71" s="10">
        <v>2</v>
      </c>
      <c r="H71" s="10"/>
      <c r="I71" s="10">
        <f t="shared" si="6"/>
        <v>4.78</v>
      </c>
      <c r="J71" s="10"/>
    </row>
    <row r="72" spans="1:10" ht="16.5" x14ac:dyDescent="0.35">
      <c r="A72" s="10"/>
      <c r="B72" s="11"/>
      <c r="C72" s="12" t="s">
        <v>29</v>
      </c>
      <c r="D72" s="12" t="s">
        <v>15</v>
      </c>
      <c r="E72" s="10">
        <v>1</v>
      </c>
      <c r="F72" s="10">
        <v>4.38</v>
      </c>
      <c r="G72" s="10">
        <v>4</v>
      </c>
      <c r="H72" s="10"/>
      <c r="I72" s="10">
        <f t="shared" si="6"/>
        <v>17.52</v>
      </c>
      <c r="J72" s="10"/>
    </row>
    <row r="73" spans="1:10" ht="16.5" x14ac:dyDescent="0.35">
      <c r="A73" s="10"/>
      <c r="B73" s="11"/>
      <c r="C73" s="12" t="s">
        <v>30</v>
      </c>
      <c r="D73" s="12" t="s">
        <v>15</v>
      </c>
      <c r="E73" s="10">
        <v>1</v>
      </c>
      <c r="F73" s="10">
        <v>5.45</v>
      </c>
      <c r="G73" s="10">
        <v>6.66</v>
      </c>
      <c r="H73" s="10"/>
      <c r="I73" s="10">
        <f t="shared" si="6"/>
        <v>36.297000000000004</v>
      </c>
      <c r="J73" s="10"/>
    </row>
    <row r="74" spans="1:10" ht="16.5" x14ac:dyDescent="0.35">
      <c r="A74" s="10"/>
      <c r="B74" s="11"/>
      <c r="C74" s="12" t="s">
        <v>37</v>
      </c>
      <c r="D74" s="12" t="s">
        <v>15</v>
      </c>
      <c r="E74" s="10">
        <v>1</v>
      </c>
      <c r="F74" s="10">
        <v>3</v>
      </c>
      <c r="G74" s="10">
        <v>2</v>
      </c>
      <c r="H74" s="10"/>
      <c r="I74" s="10">
        <f t="shared" si="6"/>
        <v>6</v>
      </c>
      <c r="J74" s="10"/>
    </row>
    <row r="75" spans="1:10" ht="16.5" x14ac:dyDescent="0.35">
      <c r="A75" s="10"/>
      <c r="B75" s="11"/>
      <c r="C75" s="12" t="s">
        <v>28</v>
      </c>
      <c r="D75" s="12" t="s">
        <v>15</v>
      </c>
      <c r="E75" s="10">
        <v>1</v>
      </c>
      <c r="F75" s="10">
        <v>3.21</v>
      </c>
      <c r="G75" s="10">
        <v>3.45</v>
      </c>
      <c r="H75" s="10"/>
      <c r="I75" s="10">
        <f t="shared" si="6"/>
        <v>11.0745</v>
      </c>
      <c r="J75" s="10"/>
    </row>
    <row r="76" spans="1:10" ht="16.5" x14ac:dyDescent="0.35">
      <c r="A76" s="10"/>
      <c r="B76" s="11"/>
      <c r="C76" s="12" t="s">
        <v>27</v>
      </c>
      <c r="D76" s="12" t="s">
        <v>15</v>
      </c>
      <c r="E76" s="10">
        <v>1</v>
      </c>
      <c r="F76" s="10">
        <v>4.5</v>
      </c>
      <c r="G76" s="10">
        <v>3</v>
      </c>
      <c r="H76" s="10"/>
      <c r="I76" s="10">
        <f t="shared" si="6"/>
        <v>13.5</v>
      </c>
      <c r="J76" s="10"/>
    </row>
    <row r="77" spans="1:10" ht="16.5" x14ac:dyDescent="0.35">
      <c r="A77" s="10"/>
      <c r="B77" s="11"/>
      <c r="C77" s="12" t="s">
        <v>26</v>
      </c>
      <c r="D77" s="12" t="s">
        <v>15</v>
      </c>
      <c r="E77" s="10">
        <v>1</v>
      </c>
      <c r="F77" s="10">
        <v>4.5</v>
      </c>
      <c r="G77" s="10">
        <v>4.1100000000000003</v>
      </c>
      <c r="H77" s="10"/>
      <c r="I77" s="10">
        <f t="shared" ref="I77:I78" si="7">E77*F77*G77</f>
        <v>18.495000000000001</v>
      </c>
      <c r="J77" s="10"/>
    </row>
    <row r="78" spans="1:10" ht="16.5" x14ac:dyDescent="0.35">
      <c r="A78" s="10"/>
      <c r="B78" s="11"/>
      <c r="C78" s="12" t="s">
        <v>27</v>
      </c>
      <c r="D78" s="12" t="s">
        <v>15</v>
      </c>
      <c r="E78" s="10">
        <v>1</v>
      </c>
      <c r="F78" s="10">
        <v>4.5</v>
      </c>
      <c r="G78" s="10">
        <v>3.4</v>
      </c>
      <c r="H78" s="10"/>
      <c r="I78" s="10">
        <f t="shared" si="7"/>
        <v>15.299999999999999</v>
      </c>
      <c r="J78" s="10"/>
    </row>
    <row r="79" spans="1:10" ht="16.5" x14ac:dyDescent="0.35">
      <c r="A79" s="10"/>
      <c r="B79" s="11"/>
      <c r="C79" s="12" t="s">
        <v>26</v>
      </c>
      <c r="D79" s="12" t="s">
        <v>15</v>
      </c>
      <c r="E79" s="10">
        <v>1</v>
      </c>
      <c r="F79" s="10">
        <v>2</v>
      </c>
      <c r="G79" s="10">
        <v>1.7</v>
      </c>
      <c r="H79" s="10"/>
      <c r="I79" s="10">
        <f t="shared" si="6"/>
        <v>3.4</v>
      </c>
      <c r="J79" s="10"/>
    </row>
    <row r="80" spans="1:10" x14ac:dyDescent="0.35">
      <c r="A80" s="61" t="s">
        <v>7</v>
      </c>
      <c r="B80" s="61"/>
      <c r="C80" s="61"/>
      <c r="D80" s="61"/>
      <c r="E80" s="61"/>
      <c r="F80" s="61"/>
      <c r="G80" s="61"/>
      <c r="H80" s="61"/>
      <c r="I80" s="16">
        <f>SUM(I65:I79)</f>
        <v>223.26470000000003</v>
      </c>
      <c r="J80" s="17"/>
    </row>
    <row r="81" spans="1:10" x14ac:dyDescent="0.35">
      <c r="A81" s="4">
        <v>3</v>
      </c>
      <c r="B81" s="5" t="s">
        <v>44</v>
      </c>
      <c r="C81" s="6"/>
      <c r="D81" s="6"/>
      <c r="E81" s="7"/>
      <c r="F81" s="6"/>
      <c r="G81" s="6"/>
      <c r="H81" s="6"/>
      <c r="I81" s="8"/>
      <c r="J81" s="9"/>
    </row>
    <row r="82" spans="1:10" x14ac:dyDescent="0.35">
      <c r="A82" s="10"/>
      <c r="B82" s="11"/>
      <c r="C82" s="12" t="s">
        <v>45</v>
      </c>
      <c r="D82" s="12" t="s">
        <v>0</v>
      </c>
      <c r="E82" s="10">
        <v>25</v>
      </c>
      <c r="F82" s="13"/>
      <c r="G82" s="14"/>
      <c r="H82" s="10"/>
      <c r="I82" s="10">
        <f>E82</f>
        <v>25</v>
      </c>
      <c r="J82" s="10"/>
    </row>
    <row r="83" spans="1:10" x14ac:dyDescent="0.35">
      <c r="A83" s="61" t="s">
        <v>7</v>
      </c>
      <c r="B83" s="61"/>
      <c r="C83" s="61"/>
      <c r="D83" s="61"/>
      <c r="E83" s="61"/>
      <c r="F83" s="61"/>
      <c r="G83" s="61"/>
      <c r="H83" s="61"/>
      <c r="I83" s="16">
        <f>SUM(I82)</f>
        <v>25</v>
      </c>
      <c r="J83" s="17"/>
    </row>
    <row r="84" spans="1:10" x14ac:dyDescent="0.35">
      <c r="A84" s="4">
        <v>4</v>
      </c>
      <c r="B84" s="5" t="s">
        <v>46</v>
      </c>
      <c r="C84" s="6"/>
      <c r="D84" s="6"/>
      <c r="E84" s="7"/>
      <c r="F84" s="6"/>
      <c r="G84" s="6"/>
      <c r="H84" s="6"/>
      <c r="I84" s="8"/>
      <c r="J84" s="9"/>
    </row>
    <row r="85" spans="1:10" ht="16.5" x14ac:dyDescent="0.35">
      <c r="A85" s="10"/>
      <c r="B85" s="11" t="s">
        <v>47</v>
      </c>
      <c r="C85" s="12" t="s">
        <v>48</v>
      </c>
      <c r="D85" s="12" t="s">
        <v>15</v>
      </c>
      <c r="E85" s="10">
        <v>8</v>
      </c>
      <c r="F85" s="10">
        <v>1</v>
      </c>
      <c r="G85" s="10">
        <v>2.5</v>
      </c>
      <c r="H85" s="10"/>
      <c r="I85" s="10">
        <f>E85*F85*G85</f>
        <v>20</v>
      </c>
      <c r="J85" s="10"/>
    </row>
    <row r="86" spans="1:10" ht="16.5" x14ac:dyDescent="0.35">
      <c r="A86" s="10"/>
      <c r="B86" s="11"/>
      <c r="C86" s="12" t="s">
        <v>49</v>
      </c>
      <c r="D86" s="12" t="s">
        <v>15</v>
      </c>
      <c r="E86" s="10">
        <v>4</v>
      </c>
      <c r="F86" s="10">
        <v>0.8</v>
      </c>
      <c r="G86" s="10">
        <v>2.5</v>
      </c>
      <c r="H86" s="10"/>
      <c r="I86" s="10">
        <f t="shared" ref="I86:I88" si="8">E86*F86*G86</f>
        <v>8</v>
      </c>
      <c r="J86" s="10"/>
    </row>
    <row r="87" spans="1:10" ht="16.5" x14ac:dyDescent="0.35">
      <c r="A87" s="10"/>
      <c r="B87" s="11"/>
      <c r="C87" s="12" t="s">
        <v>50</v>
      </c>
      <c r="D87" s="12" t="s">
        <v>15</v>
      </c>
      <c r="E87" s="10">
        <v>1</v>
      </c>
      <c r="F87" s="10">
        <v>1.97</v>
      </c>
      <c r="G87" s="10">
        <v>2.5</v>
      </c>
      <c r="H87" s="10"/>
      <c r="I87" s="10">
        <f t="shared" si="8"/>
        <v>4.9249999999999998</v>
      </c>
      <c r="J87" s="10"/>
    </row>
    <row r="88" spans="1:10" ht="16.5" x14ac:dyDescent="0.35">
      <c r="A88" s="10"/>
      <c r="B88" s="11"/>
      <c r="C88" s="12" t="s">
        <v>51</v>
      </c>
      <c r="D88" s="12" t="s">
        <v>15</v>
      </c>
      <c r="E88" s="10">
        <v>2</v>
      </c>
      <c r="F88" s="10">
        <v>3.77</v>
      </c>
      <c r="G88" s="10">
        <v>2.5</v>
      </c>
      <c r="H88" s="10"/>
      <c r="I88" s="10">
        <f t="shared" si="8"/>
        <v>18.850000000000001</v>
      </c>
      <c r="J88" s="10"/>
    </row>
    <row r="89" spans="1:10" x14ac:dyDescent="0.35">
      <c r="A89" s="61" t="s">
        <v>7</v>
      </c>
      <c r="B89" s="61"/>
      <c r="C89" s="61"/>
      <c r="D89" s="61"/>
      <c r="E89" s="61"/>
      <c r="F89" s="61"/>
      <c r="G89" s="61"/>
      <c r="H89" s="61"/>
      <c r="I89" s="16">
        <f>SUM(I85:I88)</f>
        <v>51.774999999999999</v>
      </c>
      <c r="J89" s="17"/>
    </row>
    <row r="90" spans="1:10" x14ac:dyDescent="0.35">
      <c r="A90" s="4">
        <v>5</v>
      </c>
      <c r="B90" s="5" t="s">
        <v>52</v>
      </c>
      <c r="C90" s="6"/>
      <c r="D90" s="6"/>
      <c r="E90" s="7"/>
      <c r="F90" s="6"/>
      <c r="G90" s="6"/>
      <c r="H90" s="6"/>
      <c r="I90" s="8"/>
      <c r="J90" s="9"/>
    </row>
    <row r="91" spans="1:10" ht="16.5" x14ac:dyDescent="0.35">
      <c r="A91" s="10"/>
      <c r="B91" s="11" t="s">
        <v>53</v>
      </c>
      <c r="C91" s="12" t="s">
        <v>33</v>
      </c>
      <c r="D91" s="12" t="s">
        <v>15</v>
      </c>
      <c r="E91" s="10">
        <v>1</v>
      </c>
      <c r="F91" s="10">
        <v>3.77</v>
      </c>
      <c r="G91" s="10">
        <v>4.91</v>
      </c>
      <c r="H91" s="10"/>
      <c r="I91" s="10">
        <f>E91*F91*G91</f>
        <v>18.5107</v>
      </c>
      <c r="J91" s="10"/>
    </row>
    <row r="92" spans="1:10" ht="16.5" x14ac:dyDescent="0.35">
      <c r="A92" s="10"/>
      <c r="B92" s="11"/>
      <c r="C92" s="12" t="s">
        <v>34</v>
      </c>
      <c r="D92" s="12" t="s">
        <v>15</v>
      </c>
      <c r="E92" s="10">
        <v>1</v>
      </c>
      <c r="F92" s="10">
        <v>4.05</v>
      </c>
      <c r="G92" s="10">
        <v>7.08</v>
      </c>
      <c r="H92" s="10"/>
      <c r="I92" s="10">
        <f t="shared" ref="I92:I101" si="9">E92*F92*G92</f>
        <v>28.673999999999999</v>
      </c>
      <c r="J92" s="10"/>
    </row>
    <row r="93" spans="1:10" ht="16.5" x14ac:dyDescent="0.35">
      <c r="A93" s="10"/>
      <c r="B93" s="11"/>
      <c r="C93" s="12" t="s">
        <v>35</v>
      </c>
      <c r="D93" s="12" t="s">
        <v>15</v>
      </c>
      <c r="E93" s="10">
        <v>1</v>
      </c>
      <c r="F93" s="10">
        <v>2.95</v>
      </c>
      <c r="G93" s="10">
        <v>5.16</v>
      </c>
      <c r="H93" s="10"/>
      <c r="I93" s="10">
        <f t="shared" si="9"/>
        <v>15.222000000000001</v>
      </c>
      <c r="J93" s="10"/>
    </row>
    <row r="94" spans="1:10" ht="16.5" x14ac:dyDescent="0.35">
      <c r="A94" s="10"/>
      <c r="B94" s="11"/>
      <c r="C94" s="12" t="s">
        <v>32</v>
      </c>
      <c r="D94" s="12" t="s">
        <v>15</v>
      </c>
      <c r="E94" s="10">
        <v>1</v>
      </c>
      <c r="F94" s="10">
        <v>1.9</v>
      </c>
      <c r="G94" s="10">
        <v>9.5299999999999994</v>
      </c>
      <c r="H94" s="10"/>
      <c r="I94" s="10">
        <f t="shared" si="9"/>
        <v>18.106999999999999</v>
      </c>
      <c r="J94" s="10"/>
    </row>
    <row r="95" spans="1:10" ht="16.5" x14ac:dyDescent="0.35">
      <c r="A95" s="10"/>
      <c r="B95" s="11"/>
      <c r="C95" s="12" t="s">
        <v>31</v>
      </c>
      <c r="D95" s="12" t="s">
        <v>15</v>
      </c>
      <c r="E95" s="10">
        <v>1</v>
      </c>
      <c r="F95" s="10">
        <v>3.37</v>
      </c>
      <c r="G95" s="10">
        <v>3.45</v>
      </c>
      <c r="H95" s="10"/>
      <c r="I95" s="10">
        <f t="shared" si="9"/>
        <v>11.626500000000002</v>
      </c>
      <c r="J95" s="10"/>
    </row>
    <row r="96" spans="1:10" ht="16.5" x14ac:dyDescent="0.35">
      <c r="A96" s="10"/>
      <c r="B96" s="11"/>
      <c r="C96" s="12" t="s">
        <v>29</v>
      </c>
      <c r="D96" s="12" t="s">
        <v>15</v>
      </c>
      <c r="E96" s="10">
        <v>1</v>
      </c>
      <c r="F96" s="10">
        <v>4.38</v>
      </c>
      <c r="G96" s="10">
        <v>3.96</v>
      </c>
      <c r="H96" s="10"/>
      <c r="I96" s="10">
        <f t="shared" si="9"/>
        <v>17.344799999999999</v>
      </c>
      <c r="J96" s="10"/>
    </row>
    <row r="97" spans="1:10" ht="16.5" x14ac:dyDescent="0.35">
      <c r="A97" s="10"/>
      <c r="B97" s="11"/>
      <c r="C97" s="12" t="s">
        <v>30</v>
      </c>
      <c r="D97" s="12" t="s">
        <v>15</v>
      </c>
      <c r="E97" s="10">
        <v>1</v>
      </c>
      <c r="F97" s="10">
        <v>6.66</v>
      </c>
      <c r="G97" s="10">
        <v>5.45</v>
      </c>
      <c r="H97" s="10"/>
      <c r="I97" s="10">
        <f t="shared" si="9"/>
        <v>36.297000000000004</v>
      </c>
      <c r="J97" s="10"/>
    </row>
    <row r="98" spans="1:10" ht="16.5" x14ac:dyDescent="0.35">
      <c r="A98" s="10"/>
      <c r="B98" s="11"/>
      <c r="C98" s="12" t="s">
        <v>28</v>
      </c>
      <c r="D98" s="12" t="s">
        <v>15</v>
      </c>
      <c r="E98" s="10">
        <v>1</v>
      </c>
      <c r="F98" s="10">
        <v>3.21</v>
      </c>
      <c r="G98" s="10">
        <v>3.45</v>
      </c>
      <c r="H98" s="10"/>
      <c r="I98" s="10">
        <f t="shared" si="9"/>
        <v>11.0745</v>
      </c>
      <c r="J98" s="10"/>
    </row>
    <row r="99" spans="1:10" ht="16.5" x14ac:dyDescent="0.35">
      <c r="A99" s="10"/>
      <c r="B99" s="11"/>
      <c r="C99" s="12" t="s">
        <v>27</v>
      </c>
      <c r="D99" s="12" t="s">
        <v>15</v>
      </c>
      <c r="E99" s="10">
        <v>1</v>
      </c>
      <c r="F99" s="10">
        <v>4.4000000000000004</v>
      </c>
      <c r="G99" s="10">
        <v>3</v>
      </c>
      <c r="H99" s="10"/>
      <c r="I99" s="10">
        <f t="shared" si="9"/>
        <v>13.200000000000001</v>
      </c>
      <c r="J99" s="10"/>
    </row>
    <row r="100" spans="1:10" ht="16.5" x14ac:dyDescent="0.35">
      <c r="A100" s="10"/>
      <c r="B100" s="11"/>
      <c r="C100" s="12" t="s">
        <v>26</v>
      </c>
      <c r="D100" s="12" t="s">
        <v>15</v>
      </c>
      <c r="E100" s="10">
        <v>1</v>
      </c>
      <c r="F100" s="10">
        <v>4.4000000000000004</v>
      </c>
      <c r="G100" s="10">
        <v>4.1100000000000003</v>
      </c>
      <c r="H100" s="10"/>
      <c r="I100" s="10">
        <f t="shared" si="9"/>
        <v>18.084000000000003</v>
      </c>
      <c r="J100" s="10"/>
    </row>
    <row r="101" spans="1:10" ht="16.5" x14ac:dyDescent="0.35">
      <c r="A101" s="10"/>
      <c r="B101" s="11"/>
      <c r="C101" s="12" t="s">
        <v>25</v>
      </c>
      <c r="D101" s="12" t="s">
        <v>15</v>
      </c>
      <c r="E101" s="10">
        <v>1</v>
      </c>
      <c r="F101" s="10">
        <v>4.4000000000000004</v>
      </c>
      <c r="G101" s="10">
        <v>3.4</v>
      </c>
      <c r="H101" s="10"/>
      <c r="I101" s="10">
        <f t="shared" si="9"/>
        <v>14.96</v>
      </c>
      <c r="J101" s="10"/>
    </row>
    <row r="102" spans="1:10" x14ac:dyDescent="0.35">
      <c r="A102" s="61" t="s">
        <v>7</v>
      </c>
      <c r="B102" s="61"/>
      <c r="C102" s="61"/>
      <c r="D102" s="61"/>
      <c r="E102" s="61"/>
      <c r="F102" s="61"/>
      <c r="G102" s="61"/>
      <c r="H102" s="61"/>
      <c r="I102" s="16">
        <f>SUM(I91:I101)</f>
        <v>203.10050000000001</v>
      </c>
      <c r="J102" s="17"/>
    </row>
    <row r="103" spans="1:10" x14ac:dyDescent="0.35">
      <c r="A103" s="4">
        <v>6</v>
      </c>
      <c r="B103" s="5" t="s">
        <v>54</v>
      </c>
      <c r="C103" s="6"/>
      <c r="D103" s="6"/>
      <c r="E103" s="7"/>
      <c r="F103" s="6"/>
      <c r="G103" s="6"/>
      <c r="H103" s="6"/>
      <c r="I103" s="8"/>
      <c r="J103" s="9"/>
    </row>
    <row r="104" spans="1:10" ht="16.5" x14ac:dyDescent="0.35">
      <c r="A104" s="10"/>
      <c r="B104" s="11" t="s">
        <v>55</v>
      </c>
      <c r="C104" s="12" t="s">
        <v>55</v>
      </c>
      <c r="D104" s="12" t="s">
        <v>15</v>
      </c>
      <c r="E104" s="10">
        <v>1</v>
      </c>
      <c r="F104" s="13">
        <f>337.6725*0.4</f>
        <v>135.06900000000002</v>
      </c>
      <c r="G104" s="14"/>
      <c r="H104" s="10"/>
      <c r="I104" s="10">
        <f>E104*F104</f>
        <v>135.06900000000002</v>
      </c>
      <c r="J104" s="10"/>
    </row>
    <row r="105" spans="1:10" x14ac:dyDescent="0.35">
      <c r="A105" s="61" t="s">
        <v>7</v>
      </c>
      <c r="B105" s="61"/>
      <c r="C105" s="61"/>
      <c r="D105" s="61"/>
      <c r="E105" s="61"/>
      <c r="F105" s="61"/>
      <c r="G105" s="61"/>
      <c r="H105" s="61"/>
      <c r="I105" s="16">
        <f>SUM(I104)</f>
        <v>135.06900000000002</v>
      </c>
      <c r="J105" s="17"/>
    </row>
    <row r="106" spans="1:10" x14ac:dyDescent="0.35">
      <c r="A106" s="4">
        <v>7</v>
      </c>
      <c r="B106" s="5" t="s">
        <v>56</v>
      </c>
      <c r="C106" s="6"/>
      <c r="D106" s="6"/>
      <c r="E106" s="7"/>
      <c r="F106" s="6"/>
      <c r="G106" s="6"/>
      <c r="H106" s="6"/>
      <c r="I106" s="8"/>
      <c r="J106" s="9"/>
    </row>
    <row r="107" spans="1:10" ht="16.5" x14ac:dyDescent="0.35">
      <c r="A107" s="10"/>
      <c r="B107" s="11" t="s">
        <v>57</v>
      </c>
      <c r="C107" s="12" t="s">
        <v>58</v>
      </c>
      <c r="D107" s="12" t="s">
        <v>15</v>
      </c>
      <c r="E107" s="10">
        <v>1</v>
      </c>
      <c r="F107" s="13">
        <v>3</v>
      </c>
      <c r="G107" s="14">
        <v>1.5</v>
      </c>
      <c r="H107" s="10"/>
      <c r="I107" s="10">
        <f>E107*F107*G107</f>
        <v>4.5</v>
      </c>
      <c r="J107" s="10"/>
    </row>
    <row r="108" spans="1:10" ht="16.5" x14ac:dyDescent="0.35">
      <c r="A108" s="10"/>
      <c r="B108" s="11"/>
      <c r="C108" s="12" t="s">
        <v>59</v>
      </c>
      <c r="D108" s="12" t="s">
        <v>15</v>
      </c>
      <c r="E108" s="10">
        <v>1</v>
      </c>
      <c r="F108" s="13">
        <v>1.65</v>
      </c>
      <c r="G108" s="14">
        <v>1.9</v>
      </c>
      <c r="H108" s="10"/>
      <c r="I108" s="10">
        <f t="shared" ref="I108:I110" si="10">E108*F108*G108</f>
        <v>3.1349999999999998</v>
      </c>
      <c r="J108" s="10"/>
    </row>
    <row r="109" spans="1:10" ht="16.5" x14ac:dyDescent="0.35">
      <c r="A109" s="10"/>
      <c r="B109" s="11"/>
      <c r="C109" s="12" t="s">
        <v>60</v>
      </c>
      <c r="D109" s="12" t="s">
        <v>15</v>
      </c>
      <c r="E109" s="10">
        <v>1</v>
      </c>
      <c r="F109" s="13">
        <v>2.4</v>
      </c>
      <c r="G109" s="14">
        <v>2</v>
      </c>
      <c r="H109" s="10"/>
      <c r="I109" s="10">
        <f t="shared" si="10"/>
        <v>4.8</v>
      </c>
      <c r="J109" s="10"/>
    </row>
    <row r="110" spans="1:10" ht="16.5" x14ac:dyDescent="0.35">
      <c r="A110" s="10"/>
      <c r="B110" s="11"/>
      <c r="C110" s="12" t="s">
        <v>61</v>
      </c>
      <c r="D110" s="12" t="s">
        <v>15</v>
      </c>
      <c r="E110" s="10">
        <v>1</v>
      </c>
      <c r="F110" s="13">
        <v>3.3</v>
      </c>
      <c r="G110" s="14">
        <v>2.1</v>
      </c>
      <c r="H110" s="10"/>
      <c r="I110" s="10">
        <f t="shared" si="10"/>
        <v>6.93</v>
      </c>
      <c r="J110" s="10"/>
    </row>
    <row r="111" spans="1:10" x14ac:dyDescent="0.35">
      <c r="A111" s="61" t="s">
        <v>7</v>
      </c>
      <c r="B111" s="61"/>
      <c r="C111" s="61"/>
      <c r="D111" s="61"/>
      <c r="E111" s="61"/>
      <c r="F111" s="61"/>
      <c r="G111" s="61"/>
      <c r="H111" s="61"/>
      <c r="I111" s="16">
        <f>SUM(I107:I110)</f>
        <v>19.364999999999998</v>
      </c>
      <c r="J111" s="17"/>
    </row>
    <row r="112" spans="1:10" x14ac:dyDescent="0.35">
      <c r="A112" s="4">
        <v>8</v>
      </c>
      <c r="B112" s="5" t="s">
        <v>62</v>
      </c>
      <c r="C112" s="6"/>
      <c r="D112" s="6"/>
      <c r="E112" s="7"/>
      <c r="F112" s="6"/>
      <c r="G112" s="6"/>
      <c r="H112" s="6"/>
      <c r="I112" s="8"/>
      <c r="J112" s="9"/>
    </row>
    <row r="113" spans="1:10" ht="16.5" x14ac:dyDescent="0.35">
      <c r="A113" s="10"/>
      <c r="B113" s="11" t="s">
        <v>63</v>
      </c>
      <c r="C113" s="12" t="s">
        <v>58</v>
      </c>
      <c r="D113" s="12" t="s">
        <v>15</v>
      </c>
      <c r="E113" s="10">
        <v>1</v>
      </c>
      <c r="F113" s="13">
        <f>3*2+1.5*2</f>
        <v>9</v>
      </c>
      <c r="G113" s="14">
        <v>2.5</v>
      </c>
      <c r="H113" s="10"/>
      <c r="I113" s="10">
        <f>E113*F113*G113</f>
        <v>22.5</v>
      </c>
      <c r="J113" s="10"/>
    </row>
    <row r="114" spans="1:10" ht="16.5" x14ac:dyDescent="0.35">
      <c r="A114" s="10"/>
      <c r="B114" s="11"/>
      <c r="C114" s="12" t="s">
        <v>59</v>
      </c>
      <c r="D114" s="12" t="s">
        <v>15</v>
      </c>
      <c r="E114" s="10">
        <v>1</v>
      </c>
      <c r="F114" s="13">
        <f>1.63*2+1.89*2</f>
        <v>7.0399999999999991</v>
      </c>
      <c r="G114" s="14">
        <v>2.5</v>
      </c>
      <c r="H114" s="10"/>
      <c r="I114" s="10">
        <f t="shared" ref="I114:I117" si="11">E114*F114*G114</f>
        <v>17.599999999999998</v>
      </c>
      <c r="J114" s="10"/>
    </row>
    <row r="115" spans="1:10" ht="16.5" x14ac:dyDescent="0.35">
      <c r="A115" s="10"/>
      <c r="B115" s="11"/>
      <c r="C115" s="12" t="s">
        <v>60</v>
      </c>
      <c r="D115" s="12" t="s">
        <v>15</v>
      </c>
      <c r="E115" s="10">
        <v>1</v>
      </c>
      <c r="F115" s="13">
        <f>2.39*2+2*2</f>
        <v>8.7800000000000011</v>
      </c>
      <c r="G115" s="14">
        <v>2.5</v>
      </c>
      <c r="H115" s="10"/>
      <c r="I115" s="10">
        <f t="shared" si="11"/>
        <v>21.950000000000003</v>
      </c>
      <c r="J115" s="10"/>
    </row>
    <row r="116" spans="1:10" ht="16.5" x14ac:dyDescent="0.35">
      <c r="A116" s="10"/>
      <c r="B116" s="11"/>
      <c r="C116" s="12" t="s">
        <v>61</v>
      </c>
      <c r="D116" s="12" t="s">
        <v>15</v>
      </c>
      <c r="E116" s="10">
        <v>1</v>
      </c>
      <c r="F116" s="13">
        <f>3.3*2+2.09*2</f>
        <v>10.78</v>
      </c>
      <c r="G116" s="14">
        <v>2.5</v>
      </c>
      <c r="H116" s="10"/>
      <c r="I116" s="10">
        <f t="shared" si="11"/>
        <v>26.95</v>
      </c>
      <c r="J116" s="10"/>
    </row>
    <row r="117" spans="1:10" ht="16.5" x14ac:dyDescent="0.35">
      <c r="A117" s="10"/>
      <c r="B117" s="11"/>
      <c r="C117" s="12" t="s">
        <v>64</v>
      </c>
      <c r="D117" s="12" t="s">
        <v>15</v>
      </c>
      <c r="E117" s="10">
        <v>1</v>
      </c>
      <c r="F117" s="13">
        <f>5.16*2+3*2</f>
        <v>16.32</v>
      </c>
      <c r="G117" s="14">
        <v>2.5</v>
      </c>
      <c r="H117" s="10"/>
      <c r="I117" s="10">
        <f t="shared" si="11"/>
        <v>40.799999999999997</v>
      </c>
      <c r="J117" s="10"/>
    </row>
    <row r="118" spans="1:10" x14ac:dyDescent="0.35">
      <c r="A118" s="61" t="s">
        <v>7</v>
      </c>
      <c r="B118" s="61"/>
      <c r="C118" s="61"/>
      <c r="D118" s="61"/>
      <c r="E118" s="61"/>
      <c r="F118" s="61"/>
      <c r="G118" s="61"/>
      <c r="H118" s="61"/>
      <c r="I118" s="16">
        <f>SUM(I113:I116)</f>
        <v>89</v>
      </c>
      <c r="J118" s="17"/>
    </row>
    <row r="119" spans="1:10" x14ac:dyDescent="0.35">
      <c r="A119" s="4">
        <v>9</v>
      </c>
      <c r="B119" s="5" t="s">
        <v>65</v>
      </c>
      <c r="C119" s="6"/>
      <c r="D119" s="6"/>
      <c r="E119" s="7"/>
      <c r="F119" s="6"/>
      <c r="G119" s="6"/>
      <c r="H119" s="6"/>
      <c r="I119" s="8"/>
      <c r="J119" s="9"/>
    </row>
    <row r="120" spans="1:10" ht="16.5" x14ac:dyDescent="0.35">
      <c r="A120" s="10"/>
      <c r="B120" s="11" t="s">
        <v>66</v>
      </c>
      <c r="C120" s="12" t="s">
        <v>67</v>
      </c>
      <c r="D120" s="12" t="s">
        <v>15</v>
      </c>
      <c r="E120" s="10">
        <v>1</v>
      </c>
      <c r="F120" s="13">
        <f>2.6+0.65</f>
        <v>3.25</v>
      </c>
      <c r="G120" s="14"/>
      <c r="H120" s="10">
        <v>0.6</v>
      </c>
      <c r="I120" s="10">
        <f>E120*F120*H120</f>
        <v>1.95</v>
      </c>
      <c r="J120" s="10"/>
    </row>
    <row r="121" spans="1:10" x14ac:dyDescent="0.35">
      <c r="A121" s="61" t="s">
        <v>7</v>
      </c>
      <c r="B121" s="61"/>
      <c r="C121" s="61"/>
      <c r="D121" s="61"/>
      <c r="E121" s="61"/>
      <c r="F121" s="61"/>
      <c r="G121" s="61"/>
      <c r="H121" s="61"/>
      <c r="I121" s="16">
        <f>SUM(I120)</f>
        <v>1.95</v>
      </c>
      <c r="J121" s="17"/>
    </row>
    <row r="122" spans="1:10" x14ac:dyDescent="0.35">
      <c r="A122" s="4">
        <v>10</v>
      </c>
      <c r="B122" s="5" t="s">
        <v>68</v>
      </c>
      <c r="C122" s="6"/>
      <c r="D122" s="6"/>
      <c r="E122" s="7"/>
      <c r="F122" s="6"/>
      <c r="G122" s="6"/>
      <c r="H122" s="6"/>
      <c r="I122" s="8"/>
      <c r="J122" s="9"/>
    </row>
    <row r="123" spans="1:10" ht="16.5" x14ac:dyDescent="0.35">
      <c r="A123" s="10"/>
      <c r="B123" s="11" t="s">
        <v>66</v>
      </c>
      <c r="C123" s="12" t="s">
        <v>69</v>
      </c>
      <c r="D123" s="12" t="s">
        <v>15</v>
      </c>
      <c r="E123" s="10">
        <v>1</v>
      </c>
      <c r="F123" s="13">
        <f>3.4+2.35</f>
        <v>5.75</v>
      </c>
      <c r="G123" s="14"/>
      <c r="H123" s="10">
        <v>0.9</v>
      </c>
      <c r="I123" s="10">
        <f>E123*F123*H123</f>
        <v>5.1749999999999998</v>
      </c>
      <c r="J123" s="10"/>
    </row>
    <row r="124" spans="1:10" x14ac:dyDescent="0.35">
      <c r="A124" s="61" t="s">
        <v>7</v>
      </c>
      <c r="B124" s="61"/>
      <c r="C124" s="61"/>
      <c r="D124" s="61"/>
      <c r="E124" s="61"/>
      <c r="F124" s="61"/>
      <c r="G124" s="61"/>
      <c r="H124" s="61"/>
      <c r="I124" s="16">
        <f>SUM(I123)</f>
        <v>5.1749999999999998</v>
      </c>
      <c r="J124" s="17"/>
    </row>
    <row r="125" spans="1:10" x14ac:dyDescent="0.35">
      <c r="A125" s="4">
        <v>12</v>
      </c>
      <c r="B125" s="5" t="s">
        <v>70</v>
      </c>
      <c r="C125" s="6"/>
      <c r="D125" s="6"/>
      <c r="E125" s="7"/>
      <c r="F125" s="6"/>
      <c r="G125" s="6"/>
      <c r="H125" s="6"/>
      <c r="I125" s="8"/>
      <c r="J125" s="9"/>
    </row>
    <row r="126" spans="1:10" ht="16.5" x14ac:dyDescent="0.35">
      <c r="A126" s="10"/>
      <c r="B126" s="11" t="s">
        <v>71</v>
      </c>
      <c r="C126" s="12" t="s">
        <v>72</v>
      </c>
      <c r="D126" s="12" t="s">
        <v>15</v>
      </c>
      <c r="E126" s="10">
        <v>1</v>
      </c>
      <c r="F126" s="13">
        <v>101</v>
      </c>
      <c r="G126" s="14"/>
      <c r="H126" s="10">
        <v>0.5</v>
      </c>
      <c r="I126" s="10">
        <f>E126*F126*H126</f>
        <v>50.5</v>
      </c>
      <c r="J126" s="10"/>
    </row>
    <row r="127" spans="1:10" x14ac:dyDescent="0.35">
      <c r="A127" s="61" t="s">
        <v>7</v>
      </c>
      <c r="B127" s="61"/>
      <c r="C127" s="61"/>
      <c r="D127" s="61"/>
      <c r="E127" s="61"/>
      <c r="F127" s="61"/>
      <c r="G127" s="61"/>
      <c r="H127" s="61"/>
      <c r="I127" s="16">
        <f>SUM(I126)</f>
        <v>50.5</v>
      </c>
      <c r="J127" s="17"/>
    </row>
    <row r="128" spans="1:10" x14ac:dyDescent="0.35">
      <c r="A128" s="4">
        <v>12</v>
      </c>
      <c r="B128" s="5" t="s">
        <v>73</v>
      </c>
      <c r="C128" s="6"/>
      <c r="D128" s="6"/>
      <c r="E128" s="7"/>
      <c r="F128" s="6"/>
      <c r="G128" s="6"/>
      <c r="H128" s="6"/>
      <c r="I128" s="8"/>
      <c r="J128" s="9"/>
    </row>
    <row r="129" spans="1:10" ht="13.9" customHeight="1" x14ac:dyDescent="0.35">
      <c r="A129" s="10"/>
      <c r="B129" s="11" t="s">
        <v>48</v>
      </c>
      <c r="C129" s="12"/>
      <c r="D129" s="12" t="s">
        <v>15</v>
      </c>
      <c r="E129" s="10">
        <v>1</v>
      </c>
      <c r="F129" s="13">
        <v>3.8</v>
      </c>
      <c r="G129" s="14"/>
      <c r="H129" s="10">
        <v>2.5</v>
      </c>
      <c r="I129" s="10">
        <f>E129*F129*H129</f>
        <v>9.5</v>
      </c>
      <c r="J129" s="10"/>
    </row>
    <row r="130" spans="1:10" ht="13.9" customHeight="1" x14ac:dyDescent="0.35">
      <c r="A130" s="10"/>
      <c r="B130" s="11" t="s">
        <v>49</v>
      </c>
      <c r="C130" s="12"/>
      <c r="D130" s="12"/>
      <c r="E130" s="10">
        <v>2</v>
      </c>
      <c r="F130" s="13">
        <v>2</v>
      </c>
      <c r="G130" s="14"/>
      <c r="H130" s="10">
        <v>2.5</v>
      </c>
      <c r="I130" s="10">
        <f>E130*F130*H130</f>
        <v>10</v>
      </c>
      <c r="J130" s="10"/>
    </row>
    <row r="131" spans="1:10" x14ac:dyDescent="0.35">
      <c r="A131" s="61" t="s">
        <v>7</v>
      </c>
      <c r="B131" s="61"/>
      <c r="C131" s="61"/>
      <c r="D131" s="61"/>
      <c r="E131" s="61"/>
      <c r="F131" s="61"/>
      <c r="G131" s="61"/>
      <c r="H131" s="61"/>
      <c r="I131" s="16">
        <f>SUM(I129:I130)</f>
        <v>19.5</v>
      </c>
      <c r="J131" s="17"/>
    </row>
    <row r="132" spans="1:10" x14ac:dyDescent="0.35">
      <c r="A132" s="4">
        <v>12</v>
      </c>
      <c r="B132" s="5" t="s">
        <v>74</v>
      </c>
      <c r="C132" s="6"/>
      <c r="D132" s="6"/>
      <c r="E132" s="7"/>
      <c r="F132" s="6"/>
      <c r="G132" s="6"/>
      <c r="H132" s="6"/>
      <c r="I132" s="8"/>
      <c r="J132" s="9"/>
    </row>
    <row r="133" spans="1:10" x14ac:dyDescent="0.35">
      <c r="A133" s="10"/>
      <c r="B133" s="11" t="s">
        <v>71</v>
      </c>
      <c r="C133" s="12"/>
      <c r="D133" s="12" t="s">
        <v>75</v>
      </c>
      <c r="E133" s="10">
        <v>1</v>
      </c>
      <c r="F133" s="13">
        <f>160</f>
        <v>160</v>
      </c>
      <c r="G133" s="14"/>
      <c r="H133" s="10"/>
      <c r="I133" s="10">
        <f>E133*F133</f>
        <v>160</v>
      </c>
      <c r="J133" s="10"/>
    </row>
    <row r="134" spans="1:10" x14ac:dyDescent="0.35">
      <c r="A134" s="61" t="s">
        <v>7</v>
      </c>
      <c r="B134" s="61"/>
      <c r="C134" s="61"/>
      <c r="D134" s="61"/>
      <c r="E134" s="61"/>
      <c r="F134" s="61"/>
      <c r="G134" s="61"/>
      <c r="H134" s="61"/>
      <c r="I134" s="16">
        <f>SUM(I133)</f>
        <v>160</v>
      </c>
      <c r="J134" s="17"/>
    </row>
  </sheetData>
  <mergeCells count="18">
    <mergeCell ref="A134:H134"/>
    <mergeCell ref="A124:H124"/>
    <mergeCell ref="A102:H102"/>
    <mergeCell ref="A131:H131"/>
    <mergeCell ref="A52:H52"/>
    <mergeCell ref="A64:H64"/>
    <mergeCell ref="A80:H80"/>
    <mergeCell ref="A127:H127"/>
    <mergeCell ref="A105:H105"/>
    <mergeCell ref="A111:H111"/>
    <mergeCell ref="A118:H118"/>
    <mergeCell ref="A121:H121"/>
    <mergeCell ref="A4:H4"/>
    <mergeCell ref="A14:H14"/>
    <mergeCell ref="A38:H38"/>
    <mergeCell ref="A83:H83"/>
    <mergeCell ref="A89:H89"/>
    <mergeCell ref="A25:H25"/>
  </mergeCells>
  <phoneticPr fontId="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16"/>
  <sheetViews>
    <sheetView tabSelected="1" zoomScaleNormal="100" workbookViewId="0">
      <selection activeCell="A2" sqref="A2:C2"/>
    </sheetView>
  </sheetViews>
  <sheetFormatPr defaultRowHeight="14.5" x14ac:dyDescent="0.35"/>
  <cols>
    <col min="1" max="1" width="6.26953125" customWidth="1"/>
    <col min="2" max="2" width="99.54296875" customWidth="1"/>
    <col min="3" max="3" width="34.54296875" customWidth="1"/>
  </cols>
  <sheetData>
    <row r="1" spans="1:3" s="18" customFormat="1" ht="29.25" customHeight="1" x14ac:dyDescent="0.35">
      <c r="A1" s="72" t="s">
        <v>123</v>
      </c>
      <c r="B1" s="73"/>
      <c r="C1" s="74"/>
    </row>
    <row r="2" spans="1:3" s="18" customFormat="1" ht="144.75" customHeight="1" x14ac:dyDescent="0.35">
      <c r="A2" s="75" t="s">
        <v>124</v>
      </c>
      <c r="B2" s="76"/>
      <c r="C2" s="77"/>
    </row>
    <row r="3" spans="1:3" ht="27.75" customHeight="1" x14ac:dyDescent="0.35">
      <c r="A3" s="28" t="s">
        <v>85</v>
      </c>
      <c r="B3" s="29" t="s">
        <v>125</v>
      </c>
      <c r="C3" s="30" t="s">
        <v>126</v>
      </c>
    </row>
    <row r="4" spans="1:3" s="57" customFormat="1" ht="30" customHeight="1" x14ac:dyDescent="0.35">
      <c r="A4" s="58">
        <v>1</v>
      </c>
      <c r="B4" s="59" t="s">
        <v>127</v>
      </c>
      <c r="C4" s="60">
        <f>'A. Boundary Wall'!F26</f>
        <v>0</v>
      </c>
    </row>
    <row r="5" spans="1:3" ht="32.5" customHeight="1" thickBot="1" x14ac:dyDescent="0.4">
      <c r="A5" s="24"/>
      <c r="B5" s="25" t="s">
        <v>128</v>
      </c>
      <c r="C5" s="26">
        <f>SUM(C4:C4)</f>
        <v>0</v>
      </c>
    </row>
    <row r="9" spans="1:3" x14ac:dyDescent="0.35">
      <c r="C9" s="27"/>
    </row>
    <row r="16" spans="1:3" x14ac:dyDescent="0.35">
      <c r="B16" t="s">
        <v>129</v>
      </c>
    </row>
  </sheetData>
  <mergeCells count="2">
    <mergeCell ref="A2:C2"/>
    <mergeCell ref="A1:C1"/>
  </mergeCells>
  <pageMargins left="0.7" right="0.7" top="0.75" bottom="0.75" header="0.3" footer="0.3"/>
  <pageSetup scale="8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6"/>
  <sheetViews>
    <sheetView view="pageBreakPreview" topLeftCell="A19" zoomScale="112" zoomScaleNormal="100" zoomScaleSheetLayoutView="112" workbookViewId="0">
      <selection activeCell="E17" sqref="E17:E24"/>
    </sheetView>
  </sheetViews>
  <sheetFormatPr defaultColWidth="8.81640625" defaultRowHeight="14.5" x14ac:dyDescent="0.35"/>
  <cols>
    <col min="1" max="1" width="5.1796875" style="20" customWidth="1"/>
    <col min="2" max="2" width="106" style="18" customWidth="1"/>
    <col min="3" max="3" width="8" style="21" customWidth="1"/>
    <col min="4" max="4" width="11.7265625" style="21" customWidth="1"/>
    <col min="5" max="5" width="15" style="21" customWidth="1"/>
    <col min="6" max="6" width="17" style="21" customWidth="1"/>
    <col min="7" max="7" width="25.7265625" style="22" customWidth="1"/>
    <col min="8" max="16384" width="8.81640625" style="18"/>
  </cols>
  <sheetData>
    <row r="1" spans="1:7" ht="29.25" customHeight="1" x14ac:dyDescent="0.35">
      <c r="A1" s="72" t="s">
        <v>76</v>
      </c>
      <c r="B1" s="73"/>
      <c r="C1" s="73"/>
      <c r="D1" s="73"/>
      <c r="E1" s="73"/>
      <c r="F1" s="73"/>
      <c r="G1" s="74"/>
    </row>
    <row r="2" spans="1:7" ht="130.9" customHeight="1" x14ac:dyDescent="0.35">
      <c r="A2" s="75" t="s">
        <v>77</v>
      </c>
      <c r="B2" s="76"/>
      <c r="C2" s="76"/>
      <c r="D2" s="76"/>
      <c r="E2" s="76"/>
      <c r="F2" s="76"/>
      <c r="G2" s="77"/>
    </row>
    <row r="3" spans="1:7" ht="15.5" x14ac:dyDescent="0.35">
      <c r="A3" s="78" t="s">
        <v>78</v>
      </c>
      <c r="B3" s="78"/>
      <c r="C3" s="78"/>
      <c r="D3" s="78"/>
      <c r="E3" s="78"/>
      <c r="F3" s="78"/>
      <c r="G3" s="78"/>
    </row>
    <row r="4" spans="1:7" x14ac:dyDescent="0.35">
      <c r="A4" s="71" t="s">
        <v>79</v>
      </c>
      <c r="B4" s="71"/>
      <c r="C4" s="71"/>
      <c r="D4" s="71"/>
      <c r="E4" s="71"/>
      <c r="F4" s="71"/>
      <c r="G4" s="71"/>
    </row>
    <row r="5" spans="1:7" x14ac:dyDescent="0.35">
      <c r="A5" s="71" t="s">
        <v>80</v>
      </c>
      <c r="B5" s="71"/>
      <c r="C5" s="71" t="s">
        <v>3</v>
      </c>
      <c r="D5" s="71" t="s">
        <v>81</v>
      </c>
      <c r="E5" s="71" t="s">
        <v>82</v>
      </c>
      <c r="F5" s="71" t="s">
        <v>83</v>
      </c>
      <c r="G5" s="71" t="s">
        <v>84</v>
      </c>
    </row>
    <row r="6" spans="1:7" x14ac:dyDescent="0.35">
      <c r="A6" s="32" t="s">
        <v>85</v>
      </c>
      <c r="B6" s="33" t="s">
        <v>2</v>
      </c>
      <c r="C6" s="71"/>
      <c r="D6" s="71"/>
      <c r="E6" s="71"/>
      <c r="F6" s="71"/>
      <c r="G6" s="71"/>
    </row>
    <row r="7" spans="1:7" ht="16.5" customHeight="1" thickBot="1" x14ac:dyDescent="0.4">
      <c r="A7" s="35"/>
      <c r="B7" s="23" t="s">
        <v>86</v>
      </c>
      <c r="C7" s="31"/>
      <c r="D7" s="31"/>
      <c r="E7" s="31"/>
      <c r="F7" s="31"/>
      <c r="G7" s="31"/>
    </row>
    <row r="8" spans="1:7" ht="79.150000000000006" customHeight="1" x14ac:dyDescent="0.35">
      <c r="A8" s="44" t="s">
        <v>87</v>
      </c>
      <c r="B8" s="45" t="s">
        <v>88</v>
      </c>
      <c r="C8" s="37" t="s">
        <v>89</v>
      </c>
      <c r="D8" s="38">
        <v>126</v>
      </c>
      <c r="E8" s="46"/>
      <c r="F8" s="47">
        <f>D8*E8</f>
        <v>0</v>
      </c>
      <c r="G8" s="48"/>
    </row>
    <row r="9" spans="1:7" ht="61.9" customHeight="1" x14ac:dyDescent="0.35">
      <c r="A9" s="36" t="s">
        <v>90</v>
      </c>
      <c r="B9" s="49" t="s">
        <v>91</v>
      </c>
      <c r="C9" s="40" t="s">
        <v>89</v>
      </c>
      <c r="D9" s="41">
        <v>158</v>
      </c>
      <c r="E9" s="50"/>
      <c r="F9" s="34">
        <f t="shared" ref="F9:F14" si="0">D9*E9</f>
        <v>0</v>
      </c>
      <c r="G9" s="39"/>
    </row>
    <row r="10" spans="1:7" ht="61.9" customHeight="1" x14ac:dyDescent="0.35">
      <c r="A10" s="36" t="s">
        <v>92</v>
      </c>
      <c r="B10" s="49" t="s">
        <v>93</v>
      </c>
      <c r="C10" s="40" t="s">
        <v>89</v>
      </c>
      <c r="D10" s="41">
        <v>21.5</v>
      </c>
      <c r="E10" s="50"/>
      <c r="F10" s="34">
        <f t="shared" si="0"/>
        <v>0</v>
      </c>
      <c r="G10" s="42"/>
    </row>
    <row r="11" spans="1:7" ht="90" customHeight="1" x14ac:dyDescent="0.35">
      <c r="A11" s="36" t="s">
        <v>94</v>
      </c>
      <c r="B11" s="19" t="s">
        <v>95</v>
      </c>
      <c r="C11" s="40" t="s">
        <v>89</v>
      </c>
      <c r="D11" s="41">
        <v>78.5</v>
      </c>
      <c r="E11" s="50"/>
      <c r="F11" s="34">
        <f t="shared" si="0"/>
        <v>0</v>
      </c>
      <c r="G11" s="39"/>
    </row>
    <row r="12" spans="1:7" ht="89.5" customHeight="1" x14ac:dyDescent="0.35">
      <c r="A12" s="36" t="s">
        <v>96</v>
      </c>
      <c r="B12" s="19" t="s">
        <v>97</v>
      </c>
      <c r="C12" s="40" t="s">
        <v>98</v>
      </c>
      <c r="D12" s="41">
        <v>619.5</v>
      </c>
      <c r="E12" s="50"/>
      <c r="F12" s="34">
        <f t="shared" si="0"/>
        <v>0</v>
      </c>
      <c r="G12" s="39"/>
    </row>
    <row r="13" spans="1:7" ht="88.9" customHeight="1" x14ac:dyDescent="0.35">
      <c r="A13" s="36" t="s">
        <v>99</v>
      </c>
      <c r="B13" s="49" t="s">
        <v>100</v>
      </c>
      <c r="C13" s="40" t="s">
        <v>98</v>
      </c>
      <c r="D13" s="41">
        <v>200</v>
      </c>
      <c r="E13" s="50"/>
      <c r="F13" s="34">
        <f t="shared" si="0"/>
        <v>0</v>
      </c>
      <c r="G13" s="42"/>
    </row>
    <row r="14" spans="1:7" ht="78" customHeight="1" x14ac:dyDescent="0.35">
      <c r="A14" s="36" t="s">
        <v>101</v>
      </c>
      <c r="B14" s="19" t="s">
        <v>102</v>
      </c>
      <c r="C14" s="40" t="s">
        <v>98</v>
      </c>
      <c r="D14" s="41">
        <f>D12</f>
        <v>619.5</v>
      </c>
      <c r="E14" s="50"/>
      <c r="F14" s="34">
        <f t="shared" si="0"/>
        <v>0</v>
      </c>
      <c r="G14" s="42"/>
    </row>
    <row r="15" spans="1:7" ht="32.5" customHeight="1" thickBot="1" x14ac:dyDescent="0.4">
      <c r="A15" s="79" t="s">
        <v>103</v>
      </c>
      <c r="B15" s="80"/>
      <c r="C15" s="80"/>
      <c r="D15" s="80"/>
      <c r="E15" s="80"/>
      <c r="F15" s="51">
        <f>SUM(F8:F14)</f>
        <v>0</v>
      </c>
      <c r="G15" s="52"/>
    </row>
    <row r="16" spans="1:7" ht="26.5" customHeight="1" x14ac:dyDescent="0.35">
      <c r="A16" s="62" t="s">
        <v>104</v>
      </c>
      <c r="B16" s="63"/>
      <c r="C16" s="64"/>
      <c r="D16" s="64"/>
      <c r="E16" s="64"/>
      <c r="F16" s="64"/>
      <c r="G16" s="65"/>
    </row>
    <row r="17" spans="1:7" ht="66.650000000000006" customHeight="1" x14ac:dyDescent="0.35">
      <c r="A17" s="36" t="s">
        <v>105</v>
      </c>
      <c r="B17" s="53" t="s">
        <v>106</v>
      </c>
      <c r="C17" s="40" t="s">
        <v>89</v>
      </c>
      <c r="D17" s="41">
        <v>6.6</v>
      </c>
      <c r="E17" s="50"/>
      <c r="F17" s="34">
        <f>D17*E17</f>
        <v>0</v>
      </c>
      <c r="G17" s="42"/>
    </row>
    <row r="18" spans="1:7" ht="77.5" x14ac:dyDescent="0.35">
      <c r="A18" s="36" t="s">
        <v>107</v>
      </c>
      <c r="B18" s="43" t="s">
        <v>108</v>
      </c>
      <c r="C18" s="40" t="s">
        <v>89</v>
      </c>
      <c r="D18" s="41">
        <v>2.9</v>
      </c>
      <c r="E18" s="50"/>
      <c r="F18" s="34">
        <f t="shared" ref="F18:F24" si="1">D18*E18</f>
        <v>0</v>
      </c>
      <c r="G18" s="42"/>
    </row>
    <row r="19" spans="1:7" ht="85.15" customHeight="1" x14ac:dyDescent="0.35">
      <c r="A19" s="36" t="s">
        <v>109</v>
      </c>
      <c r="B19" s="43" t="s">
        <v>110</v>
      </c>
      <c r="C19" s="40" t="s">
        <v>89</v>
      </c>
      <c r="D19" s="41">
        <v>0.4</v>
      </c>
      <c r="E19" s="50"/>
      <c r="F19" s="34">
        <f t="shared" si="1"/>
        <v>0</v>
      </c>
      <c r="G19" s="42"/>
    </row>
    <row r="20" spans="1:7" ht="85.15" customHeight="1" x14ac:dyDescent="0.35">
      <c r="A20" s="36" t="s">
        <v>111</v>
      </c>
      <c r="B20" s="43" t="s">
        <v>112</v>
      </c>
      <c r="C20" s="40" t="s">
        <v>98</v>
      </c>
      <c r="D20" s="41">
        <v>11</v>
      </c>
      <c r="E20" s="50"/>
      <c r="F20" s="34">
        <f t="shared" si="1"/>
        <v>0</v>
      </c>
      <c r="G20" s="42"/>
    </row>
    <row r="21" spans="1:7" ht="81" customHeight="1" x14ac:dyDescent="0.35">
      <c r="A21" s="36" t="s">
        <v>113</v>
      </c>
      <c r="B21" s="43" t="s">
        <v>114</v>
      </c>
      <c r="C21" s="40" t="s">
        <v>98</v>
      </c>
      <c r="D21" s="41">
        <v>13</v>
      </c>
      <c r="E21" s="50"/>
      <c r="F21" s="34">
        <f t="shared" si="1"/>
        <v>0</v>
      </c>
      <c r="G21" s="42"/>
    </row>
    <row r="22" spans="1:7" ht="69" customHeight="1" x14ac:dyDescent="0.35">
      <c r="A22" s="36" t="s">
        <v>115</v>
      </c>
      <c r="B22" s="43" t="s">
        <v>116</v>
      </c>
      <c r="C22" s="40" t="s">
        <v>98</v>
      </c>
      <c r="D22" s="41">
        <f>D21</f>
        <v>13</v>
      </c>
      <c r="E22" s="50"/>
      <c r="F22" s="34">
        <f t="shared" si="1"/>
        <v>0</v>
      </c>
      <c r="G22" s="42"/>
    </row>
    <row r="23" spans="1:7" ht="73.150000000000006" customHeight="1" x14ac:dyDescent="0.35">
      <c r="A23" s="36" t="s">
        <v>117</v>
      </c>
      <c r="B23" s="43" t="s">
        <v>118</v>
      </c>
      <c r="C23" s="40" t="s">
        <v>98</v>
      </c>
      <c r="D23" s="41">
        <v>22</v>
      </c>
      <c r="E23" s="50"/>
      <c r="F23" s="34">
        <f t="shared" si="1"/>
        <v>0</v>
      </c>
      <c r="G23" s="42"/>
    </row>
    <row r="24" spans="1:7" ht="62" x14ac:dyDescent="0.35">
      <c r="A24" s="36" t="s">
        <v>119</v>
      </c>
      <c r="B24" s="43" t="s">
        <v>120</v>
      </c>
      <c r="C24" s="40" t="s">
        <v>121</v>
      </c>
      <c r="D24" s="41">
        <v>3</v>
      </c>
      <c r="E24" s="50"/>
      <c r="F24" s="34">
        <f t="shared" si="1"/>
        <v>0</v>
      </c>
      <c r="G24" s="42"/>
    </row>
    <row r="25" spans="1:7" ht="19" thickBot="1" x14ac:dyDescent="0.4">
      <c r="A25" s="66" t="s">
        <v>103</v>
      </c>
      <c r="B25" s="67"/>
      <c r="C25" s="67"/>
      <c r="D25" s="67"/>
      <c r="E25" s="67"/>
      <c r="F25" s="54">
        <f>SUM(F17:F24)</f>
        <v>0</v>
      </c>
      <c r="G25" s="52"/>
    </row>
    <row r="26" spans="1:7" ht="29" customHeight="1" thickBot="1" x14ac:dyDescent="0.4">
      <c r="A26" s="68" t="s">
        <v>122</v>
      </c>
      <c r="B26" s="69"/>
      <c r="C26" s="69"/>
      <c r="D26" s="69"/>
      <c r="E26" s="70"/>
      <c r="F26" s="55">
        <f>F25+F15</f>
        <v>0</v>
      </c>
      <c r="G26" s="56"/>
    </row>
  </sheetData>
  <mergeCells count="14">
    <mergeCell ref="A16:G16"/>
    <mergeCell ref="A25:E25"/>
    <mergeCell ref="A26:E26"/>
    <mergeCell ref="G5:G6"/>
    <mergeCell ref="A1:G1"/>
    <mergeCell ref="A2:G2"/>
    <mergeCell ref="A3:G3"/>
    <mergeCell ref="A4:G4"/>
    <mergeCell ref="A5:B5"/>
    <mergeCell ref="C5:C6"/>
    <mergeCell ref="D5:D6"/>
    <mergeCell ref="E5:E6"/>
    <mergeCell ref="F5:F6"/>
    <mergeCell ref="A15:E15"/>
  </mergeCells>
  <phoneticPr fontId="5" type="noConversion"/>
  <printOptions horizontalCentered="1"/>
  <pageMargins left="0.25" right="0.2" top="0.5" bottom="0.25" header="0.3" footer="0.3"/>
  <pageSetup scale="71" fitToHeight="0" orientation="landscape" r:id="rId1"/>
  <rowBreaks count="1" manualBreakCount="1">
    <brk id="12"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CatchAll xmlns="ca283e0b-db31-4043-a2ef-b80661bf084a">
      <Value>6</Value>
    </TaxCatchAll>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customXsn xmlns="http://schemas.microsoft.com/office/2006/metadata/customXsn">
  <xsnLocation/>
  <cached>True</cached>
  <openByDefault>True</openByDefault>
  <xsnScope/>
</customXsn>
</file>

<file path=customXml/item4.xml><?xml version="1.0" encoding="utf-8"?>
<?mso-contentType ?>
<spe:Receivers xmlns:spe="http://schemas.microsoft.com/sharepoint/events"/>
</file>

<file path=customXml/item5.xml><?xml version="1.0" encoding="utf-8"?>
<?mso-contentType ?>
<SharedContentType xmlns="Microsoft.SharePoint.Taxonomy.ContentTypeSync" SourceId="73f51738-d318-4883-9d64-4f0bd0ccc55e" ContentTypeId="0x0101009BA85F8052A6DA4FA3E31FF9F74C6970" PreviousValue="false"/>
</file>

<file path=customXml/item6.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DBEA93-3F14-44DD-9BDB-596D16C0B556}">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2.xml><?xml version="1.0" encoding="utf-8"?>
<ds:datastoreItem xmlns:ds="http://schemas.openxmlformats.org/officeDocument/2006/customXml" ds:itemID="{658ED587-FEB7-4FD5-B1C8-B5EE5659710C}">
  <ds:schemaRefs>
    <ds:schemaRef ds:uri="http://schemas.microsoft.com/sharepoint/v3/contenttype/forms"/>
  </ds:schemaRefs>
</ds:datastoreItem>
</file>

<file path=customXml/itemProps3.xml><?xml version="1.0" encoding="utf-8"?>
<ds:datastoreItem xmlns:ds="http://schemas.openxmlformats.org/officeDocument/2006/customXml" ds:itemID="{64E644AF-5D92-4D69-89E8-BF55C125CE30}">
  <ds:schemaRefs>
    <ds:schemaRef ds:uri="http://schemas.microsoft.com/office/2006/metadata/customXsn"/>
  </ds:schemaRefs>
</ds:datastoreItem>
</file>

<file path=customXml/itemProps4.xml><?xml version="1.0" encoding="utf-8"?>
<ds:datastoreItem xmlns:ds="http://schemas.openxmlformats.org/officeDocument/2006/customXml" ds:itemID="{A6E013FD-5C1B-4B07-BFB2-384BED85201E}">
  <ds:schemaRefs>
    <ds:schemaRef ds:uri="http://schemas.microsoft.com/sharepoint/events"/>
  </ds:schemaRefs>
</ds:datastoreItem>
</file>

<file path=customXml/itemProps5.xml><?xml version="1.0" encoding="utf-8"?>
<ds:datastoreItem xmlns:ds="http://schemas.openxmlformats.org/officeDocument/2006/customXml" ds:itemID="{92F15C91-7C60-4BBD-9C26-D5249533E183}">
  <ds:schemaRefs>
    <ds:schemaRef ds:uri="Microsoft.SharePoint.Taxonomy.ContentTypeSync"/>
  </ds:schemaRefs>
</ds:datastoreItem>
</file>

<file path=customXml/itemProps6.xml><?xml version="1.0" encoding="utf-8"?>
<ds:datastoreItem xmlns:ds="http://schemas.openxmlformats.org/officeDocument/2006/customXml" ds:itemID="{3BFB1D40-55B9-4A73-BCC9-8CCD2325F6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Measurements</vt:lpstr>
      <vt:lpstr>Summary</vt:lpstr>
      <vt:lpstr>A. Boundary Wall</vt:lpstr>
      <vt:lpstr>'A. Boundary Wall'!Print_Area</vt:lpstr>
      <vt:lpstr>Summary!Print_Area</vt:lpstr>
      <vt:lpstr>'A. Boundary Wall'!Print_Titles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Mohammad Ullah Andar</dc:creator>
  <cp:keywords/>
  <dc:description/>
  <cp:lastModifiedBy>Thinley Penjore</cp:lastModifiedBy>
  <cp:revision/>
  <dcterms:created xsi:type="dcterms:W3CDTF">2023-12-05T10:33:07Z</dcterms:created>
  <dcterms:modified xsi:type="dcterms:W3CDTF">2024-08-24T17:19:09Z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SystemDTAC">
    <vt:lpwstr/>
  </property>
  <property fmtid="{D5CDD505-2E9C-101B-9397-08002B2CF9AE}" pid="4" name="TaxKeyword">
    <vt:lpwstr/>
  </property>
  <property fmtid="{D5CDD505-2E9C-101B-9397-08002B2CF9AE}" pid="5" name="Topic">
    <vt:lpwstr/>
  </property>
  <property fmtid="{D5CDD505-2E9C-101B-9397-08002B2CF9AE}" pid="6" name="MediaServiceImageTags">
    <vt:lpwstr/>
  </property>
  <property fmtid="{D5CDD505-2E9C-101B-9397-08002B2CF9AE}" pid="7" name="OfficeDivision">
    <vt:lpwstr>6;#Afghanistan-0060|b56629db-036c-417c-8a3c-fd4f16b7f6ae</vt:lpwstr>
  </property>
  <property fmtid="{D5CDD505-2E9C-101B-9397-08002B2CF9AE}" pid="8" name="CriticalForLongTermRetention">
    <vt:lpwstr/>
  </property>
  <property fmtid="{D5CDD505-2E9C-101B-9397-08002B2CF9AE}" pid="9" name="DocumentType">
    <vt:lpwstr/>
  </property>
  <property fmtid="{D5CDD505-2E9C-101B-9397-08002B2CF9AE}" pid="10" name="GeographicScope">
    <vt:lpwstr/>
  </property>
</Properties>
</file>