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rcngo.sharepoint.com/sites/RO05-KBL-AFG_EF-WS/Purchase Agreements/CO PAs/Purchase Agreements of 2025/1 ITB-2025/6-ITB-AFG-AFC-006-Supply and delivery of Agriculture Kits for Nimroz/2-Solication document/ITB-AFG-AFC-006- Supply &amp; Delivery of Agriculture  kits South Kandahar/Techincal Bid Forms/"/>
    </mc:Choice>
  </mc:AlternateContent>
  <xr:revisionPtr revIDLastSave="13" documentId="13_ncr:1_{BC2C226D-86C0-4996-AF03-B1CEB59B57D5}" xr6:coauthVersionLast="47" xr6:coauthVersionMax="47" xr10:uidLastSave="{A2A5D019-05ED-44A7-9181-BE904EC224E4}"/>
  <bookViews>
    <workbookView xWindow="-108" yWindow="-108" windowWidth="23256" windowHeight="12456" tabRatio="720" xr2:uid="{00000000-000D-0000-FFFF-FFFF00000000}"/>
  </bookViews>
  <sheets>
    <sheet name="Annex A.1" sheetId="38" r:id="rId1"/>
    <sheet name="Detailed- BOQ" sheetId="28" state="hidden" r:id="rId2"/>
    <sheet name="Sheet1" sheetId="27" state="hidden" r:id="rId3"/>
  </sheets>
  <definedNames>
    <definedName name="_Hlk199838786" localSheetId="0">'Annex A.1'!$D$7</definedName>
    <definedName name="_xlnm.Print_Area" localSheetId="1">'Detailed- BOQ'!$A$1:$J$25</definedName>
    <definedName name="re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8" l="1"/>
  <c r="I30" i="28"/>
  <c r="F19" i="28"/>
  <c r="I29" i="28"/>
  <c r="C6" i="28"/>
  <c r="F6" i="28"/>
  <c r="F12" i="28"/>
  <c r="I28" i="28"/>
  <c r="F7" i="28"/>
  <c r="F13" i="28"/>
  <c r="F20" i="28"/>
  <c r="I27" i="28"/>
  <c r="I20" i="28"/>
  <c r="Q11" i="28"/>
  <c r="Q10" i="28"/>
  <c r="I13" i="28"/>
  <c r="I7" i="28"/>
  <c r="Q9" i="28"/>
  <c r="R9" i="28"/>
  <c r="F22" i="28"/>
  <c r="I22" i="28"/>
  <c r="F21" i="28"/>
  <c r="I21" i="28"/>
  <c r="F15" i="28"/>
  <c r="I15" i="28"/>
  <c r="F14" i="28"/>
  <c r="I12" i="28"/>
  <c r="F9" i="28"/>
  <c r="I9" i="28"/>
  <c r="F8" i="28"/>
  <c r="I8" i="28"/>
  <c r="I5" i="28"/>
  <c r="M8" i="28"/>
  <c r="I19" i="28"/>
  <c r="I18" i="28"/>
  <c r="H18" i="28"/>
  <c r="I6" i="28"/>
  <c r="I4" i="28"/>
  <c r="I14" i="28"/>
  <c r="I11" i="28"/>
  <c r="H11" i="28"/>
  <c r="I24" i="28"/>
  <c r="J24" i="28"/>
  <c r="H4" i="28"/>
  <c r="B9" i="27"/>
  <c r="D11" i="27"/>
  <c r="D10" i="27"/>
  <c r="L10" i="27"/>
  <c r="L11" i="27"/>
  <c r="M10" i="27"/>
  <c r="N10" i="27"/>
  <c r="L9" i="27"/>
  <c r="M9" i="27"/>
  <c r="N9" i="27"/>
  <c r="D7" i="27"/>
  <c r="C8" i="27"/>
  <c r="D8" i="27"/>
  <c r="D6" i="27"/>
</calcChain>
</file>

<file path=xl/sharedStrings.xml><?xml version="1.0" encoding="utf-8"?>
<sst xmlns="http://schemas.openxmlformats.org/spreadsheetml/2006/main" count="118" uniqueCount="91">
  <si>
    <t xml:space="preserve">DRC to Fill </t>
  </si>
  <si>
    <t xml:space="preserve">Bidder to Fill </t>
  </si>
  <si>
    <t>S/N</t>
  </si>
  <si>
    <t>Item and Description</t>
  </si>
  <si>
    <t xml:space="preserve">Discription in Local Lanaguage </t>
  </si>
  <si>
    <t>Unit</t>
  </si>
  <si>
    <t xml:space="preserve"> Quantity </t>
  </si>
  <si>
    <t xml:space="preserve">Offered Specs by Supplier(s)
 Including Country of origin </t>
  </si>
  <si>
    <t xml:space="preserve">Quantity offered </t>
  </si>
  <si>
    <t>Bag</t>
  </si>
  <si>
    <t xml:space="preserve">DRC to complete </t>
  </si>
  <si>
    <t xml:space="preserve">Delivery time required (days after PO signature):
</t>
  </si>
  <si>
    <t xml:space="preserve">within 5-7 working days of placing order 
</t>
  </si>
  <si>
    <t xml:space="preserve">Delivery time offered (days after PO signature):
</t>
  </si>
  <si>
    <t xml:space="preserve">Delivery Terms required:
</t>
  </si>
  <si>
    <t>DDP INCOTERMS 2020</t>
  </si>
  <si>
    <t>DDP</t>
  </si>
  <si>
    <t xml:space="preserve">Delivery Terms offered:
</t>
  </si>
  <si>
    <t xml:space="preserve">Delivery Destination required:
</t>
  </si>
  <si>
    <t xml:space="preserve">Delivery Destination offered:
</t>
  </si>
  <si>
    <t xml:space="preserve">Minimum bid validity period required:
</t>
  </si>
  <si>
    <t xml:space="preserve">90 calendar days 
</t>
  </si>
  <si>
    <t xml:space="preserve">Bid validity period offfered:
</t>
  </si>
  <si>
    <t xml:space="preserve">Currency of Tender:
</t>
  </si>
  <si>
    <t>Ukrainian Hryvnia
Гривня</t>
  </si>
  <si>
    <t xml:space="preserve">Currency of bid:
</t>
  </si>
  <si>
    <t xml:space="preserve">Company Name:
</t>
  </si>
  <si>
    <t xml:space="preserve">Signed by a duly authorized company representative:
</t>
  </si>
  <si>
    <t xml:space="preserve">Title:
</t>
  </si>
  <si>
    <t xml:space="preserve">Date:
</t>
  </si>
  <si>
    <t xml:space="preserve">Print Name:
</t>
  </si>
  <si>
    <t xml:space="preserve">Stamp of company 
</t>
  </si>
  <si>
    <t>Detailed estimation</t>
  </si>
  <si>
    <t>Title</t>
  </si>
  <si>
    <t>No.</t>
  </si>
  <si>
    <t>Norm/ unit</t>
  </si>
  <si>
    <t>A*</t>
  </si>
  <si>
    <t>Item</t>
  </si>
  <si>
    <t>Quantity</t>
  </si>
  <si>
    <t>Unit cost</t>
  </si>
  <si>
    <t>Total cost</t>
  </si>
  <si>
    <t>Remarks</t>
  </si>
  <si>
    <t>Norm</t>
  </si>
  <si>
    <t>Afs</t>
  </si>
  <si>
    <t>A1</t>
  </si>
  <si>
    <t>Stone work with  Mortar (M250) 1:5</t>
  </si>
  <si>
    <r>
      <t>m</t>
    </r>
    <r>
      <rPr>
        <b/>
        <vertAlign val="superscript"/>
        <sz val="12"/>
        <rFont val="Arial"/>
        <family val="2"/>
      </rPr>
      <t>3</t>
    </r>
  </si>
  <si>
    <t>Stone including transportation and measured in the wall</t>
  </si>
  <si>
    <r>
      <t>m</t>
    </r>
    <r>
      <rPr>
        <vertAlign val="superscript"/>
        <sz val="8"/>
        <rFont val="Arial"/>
        <family val="2"/>
      </rPr>
      <t>3</t>
    </r>
  </si>
  <si>
    <t>river Sandy Gravel (nakhoti) including transportation</t>
  </si>
  <si>
    <t xml:space="preserve">Cement </t>
  </si>
  <si>
    <t>bag</t>
  </si>
  <si>
    <t>Skilled labour on site</t>
  </si>
  <si>
    <t>md</t>
  </si>
  <si>
    <t>Unskilled labour on site</t>
  </si>
  <si>
    <t>the stone will be crushed not rive or round shape, the mortar sand is well washed and the water is clean</t>
  </si>
  <si>
    <t>A2</t>
  </si>
  <si>
    <t>PCC (M,250)</t>
  </si>
  <si>
    <t>Sandy gravel</t>
  </si>
  <si>
    <t>Under the PCC a layer of sand is necessary, the cement is fresh, mixer should be used for placing concrete, at least 10 days curing</t>
  </si>
  <si>
    <t>At least 1.5 cm will be the thickness of plastering, the sand is clean and the cement is fresh, the proportion of mortar should be considered, at least 10 days curing</t>
  </si>
  <si>
    <t>A3</t>
  </si>
  <si>
    <t>Pointing with Mortar (M400) 1:3</t>
  </si>
  <si>
    <r>
      <t>m</t>
    </r>
    <r>
      <rPr>
        <b/>
        <vertAlign val="superscript"/>
        <sz val="12"/>
        <rFont val="Arial"/>
        <family val="2"/>
      </rPr>
      <t>2</t>
    </r>
  </si>
  <si>
    <t>fine Sane inclo\uding transportation</t>
  </si>
  <si>
    <t xml:space="preserve"> </t>
  </si>
  <si>
    <t>the pointing is plane pointing, the proportion of 1:3 should be considered</t>
  </si>
  <si>
    <t>Project total cost (A1+A2+A3)</t>
  </si>
  <si>
    <t>Summary</t>
  </si>
  <si>
    <t>Cement</t>
  </si>
  <si>
    <t>River sandy gravel</t>
  </si>
  <si>
    <t>Cum</t>
  </si>
  <si>
    <t>Fine sand</t>
  </si>
  <si>
    <t>Stone</t>
  </si>
  <si>
    <t>Stone massonry</t>
  </si>
  <si>
    <t>stone</t>
  </si>
  <si>
    <t>cement</t>
  </si>
  <si>
    <t>gravel</t>
  </si>
  <si>
    <t>PCC</t>
  </si>
  <si>
    <t xml:space="preserve">ITB reference number: ITB-AFG-AFC-006 - Supply and Delivery of Agriculture kits
</t>
  </si>
  <si>
    <t>AFN</t>
  </si>
  <si>
    <t>Pack</t>
  </si>
  <si>
    <t>Annex A.1 - Technical Specification.</t>
  </si>
  <si>
    <t>Supply and Delivery of Agriculture kits for Nirmoz Province to various districts.</t>
  </si>
  <si>
    <t>Supply and Delivery of Certified Wheat Seeds
Specifications:
Certification: Wheat seeds must have a certification tag with a batch number.
Varieties:
Kabul 013
Garamseer 018
Solha 02
Chunt 01
Lalmi 2, 3, and 4
Approval: Seeds must be MAIL-approved and suitable for local conditions.
Packaging: 1 package per household (HH) equivalent.
Weight: 50 kg per pack/bag.</t>
  </si>
  <si>
    <t xml:space="preserve">Supply and Delivery of fertilizer (UREA)
Specifications:
46% Nitrogen (N)
 Condition: Good Quality
Packaging: 1 package per household (HH) 
Weight: 50 kg per pack/bag.
</t>
  </si>
  <si>
    <t xml:space="preserve">Supply and Delivery of fertilizer (DAP)
Specifications:
18% Nitrogen (N), 46% Phosphorus (P₂O₅),
 Condition: Good Quality
Packaging: 1 package per household (HH) equivalent.
Weight: 50 kg per pack/bag.
</t>
  </si>
  <si>
    <t>South Araa  (Nimroz Province) and various District</t>
  </si>
  <si>
    <t xml:space="preserve">تهیه و تحویل بذر گندم گواهی‌شده
مشخصات:
گواهینامه: بذرهای گندم باید دارای برچسب گواهی با شماره دسته باشند.
انواع:
کابل ۰۱۳
گارامسیر ۰۱۸
صلحه ۰۲
چونت ۰۱
لعلمی ۲، ۳ و ۴
تاییدیه: بذرها باید مورد تایید اداره پست و مناسب با شرایط محلی باشند.
بسته‌بندی: معادل ۱ بسته برای هر خانوار (HH).
وزن: ۵۰ کیلوگرم در هر بسته/کیسه.
</t>
  </si>
  <si>
    <t xml:space="preserve">«تهیه و تحویل کود (اوره)
مشخصات:
۴۶٪ نیتروژن (N)
وضعیت: کیفیت خوب
بسته‌بندی: ۱ بسته معادل هر خانوار (HH).
وزن: ۵۰ کیلوگرم در هر بسته/کیسه.
</t>
  </si>
  <si>
    <t xml:space="preserve">«تهیه و تحویل کود (DAP)
مشخصات:
18% نیتروژن (N)، 46% فسفر (P₂O₅)،
وضعیت: کیفیت خوب
بسته‌بندی: معادل 1 بسته برای هر خانوار (HH).
وزن: 50 کیلوگرم در هر بسته/کیسه.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</si>
</sst>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#,##0.0"/>
    <numFmt numFmtId="166" formatCode="_(* #,##0.00_);_(* \(#,##0.00\);_(* &quot;-&quot;_);_(@_)"/>
    <numFmt numFmtId="167" formatCode="_(* #,##0.0000_);_(* \(#,##0.0000\);_(* &quot;-&quot;_);_(@_)"/>
  </numFmts>
  <fonts count="1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u/>
      <sz val="16"/>
      <name val="Arial"/>
      <family val="2"/>
    </font>
    <font>
      <sz val="8"/>
      <name val="Arial"/>
      <family val="2"/>
    </font>
    <font>
      <b/>
      <vertAlign val="superscript"/>
      <sz val="12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</font>
    <font>
      <b/>
      <sz val="10"/>
      <color theme="1"/>
      <name val="Calibri"/>
      <family val="2"/>
    </font>
    <font>
      <b/>
      <sz val="10"/>
      <color theme="1"/>
      <name val="Calibri"/>
      <family val="2"/>
      <charset val="204"/>
    </font>
    <font>
      <b/>
      <sz val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0" fillId="0" borderId="0" applyFont="0" applyFill="0" applyBorder="0" applyAlignment="0" applyProtection="0"/>
    <xf numFmtId="0" fontId="7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164" fontId="10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2" fillId="0" borderId="6" xfId="0" applyFont="1" applyBorder="1"/>
    <xf numFmtId="2" fontId="2" fillId="0" borderId="7" xfId="0" applyNumberFormat="1" applyFont="1" applyBorder="1"/>
    <xf numFmtId="0" fontId="2" fillId="0" borderId="7" xfId="0" applyFont="1" applyBorder="1"/>
    <xf numFmtId="166" fontId="2" fillId="0" borderId="7" xfId="0" applyNumberFormat="1" applyFont="1" applyBorder="1"/>
    <xf numFmtId="0" fontId="2" fillId="0" borderId="7" xfId="0" applyFont="1" applyBorder="1" applyAlignment="1">
      <alignment horizontal="center" vertical="center"/>
    </xf>
    <xf numFmtId="41" fontId="2" fillId="0" borderId="7" xfId="0" applyNumberFormat="1" applyFont="1" applyBorder="1"/>
    <xf numFmtId="43" fontId="0" fillId="0" borderId="0" xfId="0" applyNumberFormat="1"/>
    <xf numFmtId="0" fontId="5" fillId="0" borderId="8" xfId="0" applyFont="1" applyBorder="1"/>
    <xf numFmtId="0" fontId="5" fillId="0" borderId="9" xfId="0" applyFont="1" applyBorder="1"/>
    <xf numFmtId="41" fontId="5" fillId="0" borderId="9" xfId="0" applyNumberFormat="1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" xfId="0" applyFont="1" applyBorder="1"/>
    <xf numFmtId="41" fontId="5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41" fontId="9" fillId="0" borderId="1" xfId="0" applyNumberFormat="1" applyFont="1" applyBorder="1"/>
    <xf numFmtId="0" fontId="5" fillId="0" borderId="12" xfId="0" applyFont="1" applyBorder="1"/>
    <xf numFmtId="0" fontId="5" fillId="0" borderId="13" xfId="0" applyFont="1" applyBorder="1"/>
    <xf numFmtId="0" fontId="0" fillId="0" borderId="13" xfId="0" applyBorder="1"/>
    <xf numFmtId="41" fontId="5" fillId="0" borderId="13" xfId="0" applyNumberFormat="1" applyFont="1" applyBorder="1"/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/>
    <xf numFmtId="0" fontId="5" fillId="0" borderId="9" xfId="0" applyFont="1" applyBorder="1" applyAlignment="1">
      <alignment horizontal="center" vertical="center"/>
    </xf>
    <xf numFmtId="166" fontId="5" fillId="0" borderId="1" xfId="0" applyNumberFormat="1" applyFont="1" applyBorder="1"/>
    <xf numFmtId="41" fontId="5" fillId="0" borderId="18" xfId="0" applyNumberFormat="1" applyFont="1" applyBorder="1"/>
    <xf numFmtId="0" fontId="5" fillId="0" borderId="18" xfId="0" applyFont="1" applyBorder="1" applyAlignment="1">
      <alignment horizontal="center" vertical="center"/>
    </xf>
    <xf numFmtId="0" fontId="5" fillId="0" borderId="18" xfId="0" applyFont="1" applyBorder="1"/>
    <xf numFmtId="41" fontId="2" fillId="0" borderId="18" xfId="0" applyNumberFormat="1" applyFont="1" applyBorder="1"/>
    <xf numFmtId="0" fontId="3" fillId="0" borderId="0" xfId="0" applyFont="1" applyAlignment="1">
      <alignment horizontal="left" wrapText="1"/>
    </xf>
    <xf numFmtId="41" fontId="5" fillId="0" borderId="0" xfId="0" applyNumberFormat="1" applyFont="1"/>
    <xf numFmtId="5" fontId="2" fillId="0" borderId="0" xfId="0" applyNumberFormat="1" applyFont="1"/>
    <xf numFmtId="41" fontId="2" fillId="0" borderId="0" xfId="0" applyNumberFormat="1" applyFont="1"/>
    <xf numFmtId="0" fontId="7" fillId="0" borderId="0" xfId="0" applyFont="1"/>
    <xf numFmtId="167" fontId="0" fillId="0" borderId="0" xfId="0" applyNumberFormat="1"/>
    <xf numFmtId="0" fontId="5" fillId="0" borderId="1" xfId="0" applyFont="1" applyBorder="1" applyAlignment="1">
      <alignment wrapText="1"/>
    </xf>
    <xf numFmtId="41" fontId="0" fillId="0" borderId="0" xfId="0" applyNumberFormat="1"/>
    <xf numFmtId="166" fontId="0" fillId="0" borderId="0" xfId="0" applyNumberFormat="1"/>
    <xf numFmtId="37" fontId="0" fillId="0" borderId="1" xfId="1" applyNumberFormat="1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right" wrapText="1"/>
    </xf>
    <xf numFmtId="165" fontId="0" fillId="0" borderId="7" xfId="0" applyNumberFormat="1" applyBorder="1" applyAlignment="1">
      <alignment horizontal="center" vertical="center" wrapText="1"/>
    </xf>
    <xf numFmtId="1" fontId="12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right" vertical="center" wrapText="1" readingOrder="2"/>
    </xf>
    <xf numFmtId="49" fontId="14" fillId="2" borderId="1" xfId="0" applyNumberFormat="1" applyFont="1" applyFill="1" applyBorder="1" applyAlignment="1">
      <alignment horizontal="left" vertical="center"/>
    </xf>
    <xf numFmtId="49" fontId="14" fillId="2" borderId="1" xfId="0" applyNumberFormat="1" applyFont="1" applyFill="1" applyBorder="1" applyAlignment="1">
      <alignment horizontal="left" vertical="center" wrapText="1"/>
    </xf>
    <xf numFmtId="0" fontId="0" fillId="0" borderId="1" xfId="0" applyBorder="1"/>
    <xf numFmtId="0" fontId="16" fillId="5" borderId="1" xfId="0" applyFont="1" applyFill="1" applyBorder="1" applyAlignment="1">
      <alignment vertical="center" wrapText="1"/>
    </xf>
    <xf numFmtId="3" fontId="13" fillId="0" borderId="7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top" wrapText="1"/>
    </xf>
    <xf numFmtId="0" fontId="1" fillId="6" borderId="20" xfId="0" applyFont="1" applyFill="1" applyBorder="1" applyAlignment="1">
      <alignment horizontal="center" vertical="top" wrapText="1"/>
    </xf>
    <xf numFmtId="0" fontId="1" fillId="6" borderId="2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3" fillId="0" borderId="17" xfId="0" applyFont="1" applyBorder="1" applyAlignment="1">
      <alignment horizontal="left" wrapText="1"/>
    </xf>
    <xf numFmtId="1" fontId="4" fillId="0" borderId="0" xfId="0" applyNumberFormat="1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8">
    <cellStyle name="Comma 67 2" xfId="7" xr:uid="{F286DE94-70D6-4766-A5BB-C129ACC758EF}"/>
    <cellStyle name="Currency" xfId="1" builtinId="4"/>
    <cellStyle name="Normal" xfId="0" builtinId="0"/>
    <cellStyle name="Normal 10 2" xfId="5" xr:uid="{49C1CF26-C214-4015-82D7-65542039D111}"/>
    <cellStyle name="Normal 10 2 3 4" xfId="4" xr:uid="{8E1AE2E3-0D8D-4651-8937-C93D6DE99C25}"/>
    <cellStyle name="Normal 12 2 15 2" xfId="3" xr:uid="{1132D567-D2FE-470E-9E69-C617CDBFF589}"/>
    <cellStyle name="Normal 13 2" xfId="6" xr:uid="{A2F86E8B-DD31-4827-BAD8-0FEABDC6BEE3}"/>
    <cellStyle name="Normal 2" xfId="2" xr:uid="{5841CAAE-1DE0-418D-885B-11BCFB5F09F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78849</xdr:colOff>
      <xdr:row>0</xdr:row>
      <xdr:rowOff>35391</xdr:rowOff>
    </xdr:from>
    <xdr:to>
      <xdr:col>1</xdr:col>
      <xdr:colOff>698261</xdr:colOff>
      <xdr:row>1</xdr:row>
      <xdr:rowOff>315045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8C4D525-8553-4720-8D6E-238A36F94E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849" y="35391"/>
          <a:ext cx="1230450" cy="5159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97605-0B0C-454E-8140-202F10FD0D4D}">
  <dimension ref="A1:G20"/>
  <sheetViews>
    <sheetView tabSelected="1" topLeftCell="A9" zoomScaleNormal="100" workbookViewId="0">
      <selection activeCell="E8" sqref="E8"/>
    </sheetView>
  </sheetViews>
  <sheetFormatPr defaultRowHeight="14.4" x14ac:dyDescent="0.3"/>
  <cols>
    <col min="2" max="2" width="52.88671875" customWidth="1"/>
    <col min="3" max="3" width="36.88671875" customWidth="1"/>
    <col min="5" max="5" width="14.6640625" customWidth="1"/>
    <col min="6" max="6" width="27.6640625" customWidth="1"/>
    <col min="7" max="7" width="17.109375" customWidth="1"/>
  </cols>
  <sheetData>
    <row r="1" spans="1:7" ht="19.05" customHeight="1" x14ac:dyDescent="0.3">
      <c r="A1" s="59"/>
      <c r="B1" s="58" t="s">
        <v>82</v>
      </c>
      <c r="C1" s="58"/>
      <c r="D1" s="58"/>
      <c r="E1" s="58"/>
      <c r="F1" s="58"/>
      <c r="G1" s="58"/>
    </row>
    <row r="2" spans="1:7" ht="28.5" customHeight="1" thickBot="1" x14ac:dyDescent="0.35">
      <c r="A2" s="60"/>
      <c r="B2" s="58" t="s">
        <v>79</v>
      </c>
      <c r="C2" s="58"/>
      <c r="D2" s="58"/>
      <c r="E2" s="58"/>
      <c r="F2" s="58"/>
      <c r="G2" s="58"/>
    </row>
    <row r="3" spans="1:7" ht="23.55" customHeight="1" x14ac:dyDescent="0.3">
      <c r="A3" s="61" t="s">
        <v>83</v>
      </c>
      <c r="B3" s="62"/>
      <c r="C3" s="62"/>
      <c r="D3" s="62"/>
      <c r="E3" s="62"/>
      <c r="F3" s="62"/>
      <c r="G3" s="63"/>
    </row>
    <row r="4" spans="1:7" ht="18" x14ac:dyDescent="0.3">
      <c r="A4" s="64" t="s">
        <v>0</v>
      </c>
      <c r="B4" s="64"/>
      <c r="C4" s="64"/>
      <c r="D4" s="64"/>
      <c r="E4" s="64"/>
      <c r="F4" s="65" t="s">
        <v>1</v>
      </c>
      <c r="G4" s="65"/>
    </row>
    <row r="5" spans="1:7" ht="28.2" thickBot="1" x14ac:dyDescent="0.35">
      <c r="A5" s="51" t="s">
        <v>2</v>
      </c>
      <c r="B5" s="51" t="s">
        <v>3</v>
      </c>
      <c r="C5" s="52" t="s">
        <v>4</v>
      </c>
      <c r="D5" s="52" t="s">
        <v>5</v>
      </c>
      <c r="E5" s="52" t="s">
        <v>6</v>
      </c>
      <c r="F5" s="52" t="s">
        <v>7</v>
      </c>
      <c r="G5" s="52" t="s">
        <v>8</v>
      </c>
    </row>
    <row r="6" spans="1:7" ht="231" thickBot="1" x14ac:dyDescent="0.35">
      <c r="A6" s="45">
        <v>1</v>
      </c>
      <c r="B6" s="55" t="s">
        <v>84</v>
      </c>
      <c r="C6" s="50" t="s">
        <v>88</v>
      </c>
      <c r="D6" s="48" t="s">
        <v>81</v>
      </c>
      <c r="E6" s="49">
        <v>1070</v>
      </c>
      <c r="F6" s="45"/>
      <c r="G6" s="45"/>
    </row>
    <row r="7" spans="1:7" ht="101.4" thickBot="1" x14ac:dyDescent="0.35">
      <c r="A7" s="45">
        <v>2</v>
      </c>
      <c r="B7" s="46" t="s">
        <v>85</v>
      </c>
      <c r="C7" s="47" t="s">
        <v>89</v>
      </c>
      <c r="D7" s="48" t="s">
        <v>81</v>
      </c>
      <c r="E7" s="49">
        <v>1070</v>
      </c>
      <c r="F7" s="45"/>
      <c r="G7" s="45"/>
    </row>
    <row r="8" spans="1:7" ht="144" x14ac:dyDescent="0.3">
      <c r="A8" s="45">
        <v>3</v>
      </c>
      <c r="B8" s="46" t="s">
        <v>86</v>
      </c>
      <c r="C8" s="47" t="s">
        <v>90</v>
      </c>
      <c r="D8" s="48" t="s">
        <v>81</v>
      </c>
      <c r="E8" s="49">
        <v>1070</v>
      </c>
      <c r="F8" s="46"/>
      <c r="G8" s="45"/>
    </row>
    <row r="9" spans="1:7" ht="18" x14ac:dyDescent="0.3">
      <c r="A9" s="66" t="s">
        <v>10</v>
      </c>
      <c r="B9" s="66"/>
      <c r="C9" s="66"/>
      <c r="D9" s="66"/>
      <c r="E9" s="66"/>
      <c r="F9" s="67" t="s">
        <v>1</v>
      </c>
      <c r="G9" s="67"/>
    </row>
    <row r="10" spans="1:7" ht="43.95" customHeight="1" x14ac:dyDescent="0.3">
      <c r="A10" s="57" t="s">
        <v>11</v>
      </c>
      <c r="B10" s="57"/>
      <c r="C10" s="56" t="s">
        <v>12</v>
      </c>
      <c r="D10" s="56"/>
      <c r="E10" s="56"/>
      <c r="F10" s="54" t="s">
        <v>13</v>
      </c>
      <c r="G10" s="53"/>
    </row>
    <row r="11" spans="1:7" ht="31.05" customHeight="1" x14ac:dyDescent="0.3">
      <c r="A11" s="57" t="s">
        <v>14</v>
      </c>
      <c r="B11" s="57"/>
      <c r="C11" s="56" t="s">
        <v>15</v>
      </c>
      <c r="D11" s="56"/>
      <c r="E11" s="56" t="s">
        <v>16</v>
      </c>
      <c r="F11" s="54" t="s">
        <v>17</v>
      </c>
      <c r="G11" s="53"/>
    </row>
    <row r="12" spans="1:7" ht="34.049999999999997" customHeight="1" x14ac:dyDescent="0.3">
      <c r="A12" s="57" t="s">
        <v>18</v>
      </c>
      <c r="B12" s="57"/>
      <c r="C12" s="56" t="s">
        <v>87</v>
      </c>
      <c r="D12" s="56"/>
      <c r="E12" s="56"/>
      <c r="F12" s="54" t="s">
        <v>19</v>
      </c>
      <c r="G12" s="53"/>
    </row>
    <row r="13" spans="1:7" ht="35.549999999999997" customHeight="1" x14ac:dyDescent="0.3">
      <c r="A13" s="57" t="s">
        <v>20</v>
      </c>
      <c r="B13" s="57"/>
      <c r="C13" s="56" t="s">
        <v>21</v>
      </c>
      <c r="D13" s="56"/>
      <c r="E13" s="56">
        <v>30</v>
      </c>
      <c r="F13" s="54" t="s">
        <v>22</v>
      </c>
      <c r="G13" s="53"/>
    </row>
    <row r="14" spans="1:7" ht="31.05" customHeight="1" x14ac:dyDescent="0.3">
      <c r="A14" s="57" t="s">
        <v>23</v>
      </c>
      <c r="B14" s="57"/>
      <c r="C14" s="56" t="s">
        <v>80</v>
      </c>
      <c r="D14" s="56"/>
      <c r="E14" s="56" t="s">
        <v>24</v>
      </c>
      <c r="F14" s="54" t="s">
        <v>25</v>
      </c>
      <c r="G14" s="53"/>
    </row>
    <row r="15" spans="1:7" ht="27.6" x14ac:dyDescent="0.3">
      <c r="A15" s="68"/>
      <c r="B15" s="68"/>
      <c r="C15" s="68"/>
      <c r="D15" s="68"/>
      <c r="E15" s="68"/>
      <c r="F15" s="54" t="s">
        <v>26</v>
      </c>
      <c r="G15" s="53"/>
    </row>
    <row r="16" spans="1:7" ht="49.5" customHeight="1" x14ac:dyDescent="0.3">
      <c r="A16" s="68"/>
      <c r="B16" s="68"/>
      <c r="C16" s="68"/>
      <c r="D16" s="68"/>
      <c r="E16" s="68"/>
      <c r="F16" s="54" t="s">
        <v>27</v>
      </c>
      <c r="G16" s="53"/>
    </row>
    <row r="17" spans="1:7" ht="27.6" x14ac:dyDescent="0.3">
      <c r="A17" s="68"/>
      <c r="B17" s="68"/>
      <c r="C17" s="68"/>
      <c r="D17" s="68"/>
      <c r="E17" s="68"/>
      <c r="F17" s="54" t="s">
        <v>28</v>
      </c>
      <c r="G17" s="53"/>
    </row>
    <row r="18" spans="1:7" ht="27.6" x14ac:dyDescent="0.3">
      <c r="A18" s="68"/>
      <c r="B18" s="68"/>
      <c r="C18" s="68"/>
      <c r="D18" s="68"/>
      <c r="E18" s="68"/>
      <c r="F18" s="54" t="s">
        <v>29</v>
      </c>
      <c r="G18" s="53"/>
    </row>
    <row r="19" spans="1:7" ht="27.6" x14ac:dyDescent="0.3">
      <c r="A19" s="68"/>
      <c r="B19" s="68"/>
      <c r="C19" s="68"/>
      <c r="D19" s="68"/>
      <c r="E19" s="68"/>
      <c r="F19" s="54" t="s">
        <v>30</v>
      </c>
      <c r="G19" s="53"/>
    </row>
    <row r="20" spans="1:7" ht="22.05" customHeight="1" x14ac:dyDescent="0.3">
      <c r="A20" s="68"/>
      <c r="B20" s="68"/>
      <c r="C20" s="68"/>
      <c r="D20" s="68"/>
      <c r="E20" s="68"/>
      <c r="F20" s="54" t="s">
        <v>31</v>
      </c>
      <c r="G20" s="53"/>
    </row>
  </sheetData>
  <protectedRanges>
    <protectedRange sqref="C10:D10 C11:E14" name="Område1_1_1"/>
    <protectedRange sqref="A15" name="Område1_1_1_1"/>
  </protectedRanges>
  <mergeCells count="19">
    <mergeCell ref="A15:E20"/>
    <mergeCell ref="A12:B12"/>
    <mergeCell ref="C12:E12"/>
    <mergeCell ref="A13:B13"/>
    <mergeCell ref="C13:E13"/>
    <mergeCell ref="A14:B14"/>
    <mergeCell ref="C14:E14"/>
    <mergeCell ref="C10:E10"/>
    <mergeCell ref="A11:B11"/>
    <mergeCell ref="C11:E11"/>
    <mergeCell ref="B2:G2"/>
    <mergeCell ref="B1:G1"/>
    <mergeCell ref="A1:A2"/>
    <mergeCell ref="A3:G3"/>
    <mergeCell ref="A4:E4"/>
    <mergeCell ref="F4:G4"/>
    <mergeCell ref="A9:E9"/>
    <mergeCell ref="F9:G9"/>
    <mergeCell ref="A10:B10"/>
  </mergeCells>
  <pageMargins left="0.7" right="0.7" top="0.75" bottom="0.75" header="0.3" footer="0.3"/>
  <pageSetup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0"/>
  <sheetViews>
    <sheetView zoomScale="85" zoomScaleNormal="85" workbookViewId="0">
      <selection activeCell="E38" sqref="E38"/>
    </sheetView>
  </sheetViews>
  <sheetFormatPr defaultRowHeight="14.4" x14ac:dyDescent="0.3"/>
  <cols>
    <col min="1" max="1" width="5" customWidth="1"/>
    <col min="2" max="2" width="7.33203125" customWidth="1"/>
    <col min="3" max="3" width="5.6640625" customWidth="1"/>
    <col min="4" max="4" width="4.33203125" customWidth="1"/>
    <col min="5" max="5" width="38" customWidth="1"/>
    <col min="6" max="6" width="12.33203125" bestFit="1" customWidth="1"/>
    <col min="7" max="7" width="5.33203125" style="1" customWidth="1"/>
    <col min="8" max="8" width="9.33203125" bestFit="1" customWidth="1"/>
    <col min="9" max="9" width="15.33203125" bestFit="1" customWidth="1"/>
    <col min="10" max="10" width="17.33203125" customWidth="1"/>
    <col min="13" max="14" width="10.5546875" bestFit="1" customWidth="1"/>
  </cols>
  <sheetData>
    <row r="1" spans="1:18" ht="21.6" thickBot="1" x14ac:dyDescent="0.45">
      <c r="A1" s="72" t="s">
        <v>32</v>
      </c>
      <c r="B1" s="72"/>
      <c r="C1" s="72"/>
      <c r="D1" s="72"/>
      <c r="E1" s="72"/>
      <c r="F1" s="72"/>
      <c r="G1" s="72"/>
      <c r="H1" s="72"/>
      <c r="I1" s="72"/>
      <c r="J1" s="72"/>
    </row>
    <row r="2" spans="1:18" x14ac:dyDescent="0.3">
      <c r="A2" s="73" t="s">
        <v>33</v>
      </c>
      <c r="B2" s="73" t="s">
        <v>34</v>
      </c>
      <c r="C2" s="75" t="s">
        <v>35</v>
      </c>
      <c r="D2" s="4" t="s">
        <v>36</v>
      </c>
      <c r="E2" s="73" t="s">
        <v>37</v>
      </c>
      <c r="F2" s="73" t="s">
        <v>38</v>
      </c>
      <c r="G2" s="77" t="s">
        <v>5</v>
      </c>
      <c r="H2" s="5" t="s">
        <v>39</v>
      </c>
      <c r="I2" s="5" t="s">
        <v>40</v>
      </c>
      <c r="J2" s="79" t="s">
        <v>41</v>
      </c>
    </row>
    <row r="3" spans="1:18" ht="27" thickBot="1" x14ac:dyDescent="0.35">
      <c r="A3" s="74"/>
      <c r="B3" s="74"/>
      <c r="C3" s="76"/>
      <c r="D3" s="6" t="s">
        <v>42</v>
      </c>
      <c r="E3" s="74"/>
      <c r="F3" s="74"/>
      <c r="G3" s="78"/>
      <c r="H3" s="7" t="s">
        <v>43</v>
      </c>
      <c r="I3" s="7" t="s">
        <v>43</v>
      </c>
      <c r="J3" s="80"/>
    </row>
    <row r="4" spans="1:18" ht="18" x14ac:dyDescent="0.3">
      <c r="A4" s="8" t="s">
        <v>44</v>
      </c>
      <c r="B4" s="9">
        <v>1</v>
      </c>
      <c r="C4" s="10"/>
      <c r="D4" s="10"/>
      <c r="E4" s="10" t="s">
        <v>45</v>
      </c>
      <c r="F4" s="11">
        <v>7200</v>
      </c>
      <c r="G4" s="12" t="s">
        <v>46</v>
      </c>
      <c r="H4" s="13">
        <f>I4/F4</f>
        <v>1174.5825</v>
      </c>
      <c r="I4" s="13">
        <f>(I5+I6+I7+I8+I9)</f>
        <v>8456994</v>
      </c>
      <c r="J4" s="13"/>
    </row>
    <row r="5" spans="1:18" x14ac:dyDescent="0.3">
      <c r="A5" s="19"/>
      <c r="B5" s="20">
        <v>2.0099999999999998</v>
      </c>
      <c r="C5" s="20">
        <v>1</v>
      </c>
      <c r="D5" s="20"/>
      <c r="E5" s="42" t="s">
        <v>47</v>
      </c>
      <c r="F5" s="21">
        <f>(C5*F4)</f>
        <v>7200</v>
      </c>
      <c r="G5" s="22" t="s">
        <v>48</v>
      </c>
      <c r="H5" s="21">
        <v>910</v>
      </c>
      <c r="I5" s="21">
        <f t="shared" ref="I5:I9" si="0">F5*H5</f>
        <v>6552000</v>
      </c>
      <c r="J5" s="20"/>
    </row>
    <row r="6" spans="1:18" x14ac:dyDescent="0.3">
      <c r="A6" s="19"/>
      <c r="B6" s="20">
        <v>2.02</v>
      </c>
      <c r="C6" s="20">
        <f>0.35*1.11</f>
        <v>0.38850000000000001</v>
      </c>
      <c r="D6" s="20"/>
      <c r="E6" s="20" t="s">
        <v>49</v>
      </c>
      <c r="F6" s="23">
        <f>(C6*F4)</f>
        <v>2797.2000000000003</v>
      </c>
      <c r="G6" s="22" t="s">
        <v>48</v>
      </c>
      <c r="H6" s="21">
        <v>645</v>
      </c>
      <c r="I6" s="21">
        <f t="shared" si="0"/>
        <v>1804194.0000000002</v>
      </c>
      <c r="J6" s="20"/>
    </row>
    <row r="7" spans="1:18" x14ac:dyDescent="0.3">
      <c r="A7" s="19"/>
      <c r="B7" s="20">
        <v>2.0299999999999998</v>
      </c>
      <c r="C7" s="20">
        <v>87.5</v>
      </c>
      <c r="D7" s="20"/>
      <c r="E7" s="20" t="s">
        <v>50</v>
      </c>
      <c r="F7" s="21">
        <f>(C7*F4)/50</f>
        <v>12600</v>
      </c>
      <c r="G7" s="22" t="s">
        <v>51</v>
      </c>
      <c r="H7" s="21">
        <v>8</v>
      </c>
      <c r="I7" s="21">
        <f t="shared" si="0"/>
        <v>100800</v>
      </c>
      <c r="J7" s="20"/>
    </row>
    <row r="8" spans="1:18" x14ac:dyDescent="0.3">
      <c r="A8" s="19"/>
      <c r="B8" s="20">
        <v>2.04</v>
      </c>
      <c r="C8" s="20">
        <v>0.8</v>
      </c>
      <c r="D8" s="20"/>
      <c r="E8" s="20" t="s">
        <v>52</v>
      </c>
      <c r="F8" s="21">
        <f>(F4*C8)</f>
        <v>5760</v>
      </c>
      <c r="G8" s="22" t="s">
        <v>53</v>
      </c>
      <c r="H8" s="21">
        <v>0</v>
      </c>
      <c r="I8" s="21">
        <f t="shared" si="0"/>
        <v>0</v>
      </c>
      <c r="J8" s="20"/>
      <c r="M8" s="14">
        <f>F8/26</f>
        <v>221.53846153846155</v>
      </c>
    </row>
    <row r="9" spans="1:18" x14ac:dyDescent="0.3">
      <c r="A9" s="24"/>
      <c r="B9" s="20">
        <v>2.0499999999999998</v>
      </c>
      <c r="C9" s="20">
        <v>1.5</v>
      </c>
      <c r="D9" s="20"/>
      <c r="E9" s="20" t="s">
        <v>54</v>
      </c>
      <c r="F9" s="21">
        <f>(F4*C9)</f>
        <v>10800</v>
      </c>
      <c r="G9" s="22" t="s">
        <v>53</v>
      </c>
      <c r="H9" s="21">
        <v>0</v>
      </c>
      <c r="I9" s="21">
        <f t="shared" si="0"/>
        <v>0</v>
      </c>
      <c r="J9" s="20"/>
      <c r="Q9">
        <f>600*1.2*1</f>
        <v>720</v>
      </c>
      <c r="R9">
        <f>Q9*10</f>
        <v>7200</v>
      </c>
    </row>
    <row r="10" spans="1:18" ht="15" thickBot="1" x14ac:dyDescent="0.35">
      <c r="A10" s="15" t="s">
        <v>55</v>
      </c>
      <c r="B10" s="16"/>
      <c r="C10" s="25"/>
      <c r="D10" s="25"/>
      <c r="E10" s="26"/>
      <c r="F10" s="27"/>
      <c r="G10" s="28"/>
      <c r="H10" s="27"/>
      <c r="I10" s="27"/>
      <c r="J10" s="29"/>
      <c r="Q10">
        <f>2.2*0.05*600*10</f>
        <v>660.00000000000011</v>
      </c>
    </row>
    <row r="11" spans="1:18" ht="18" x14ac:dyDescent="0.3">
      <c r="A11" s="8" t="s">
        <v>56</v>
      </c>
      <c r="B11" s="9">
        <v>2</v>
      </c>
      <c r="C11" s="10"/>
      <c r="D11" s="10"/>
      <c r="E11" s="10" t="s">
        <v>57</v>
      </c>
      <c r="F11" s="11">
        <v>620</v>
      </c>
      <c r="G11" s="12" t="s">
        <v>46</v>
      </c>
      <c r="H11" s="13">
        <f>(I11/F11)</f>
        <v>2622.4</v>
      </c>
      <c r="I11" s="13">
        <f>SUM(I12:I15)</f>
        <v>1625888</v>
      </c>
      <c r="J11" s="13"/>
      <c r="Q11">
        <f>2*6000</f>
        <v>12000</v>
      </c>
    </row>
    <row r="12" spans="1:18" x14ac:dyDescent="0.3">
      <c r="A12" s="19"/>
      <c r="B12" s="20">
        <v>3.01</v>
      </c>
      <c r="C12" s="20">
        <v>1.1000000000000001</v>
      </c>
      <c r="D12" s="20"/>
      <c r="E12" s="20" t="s">
        <v>58</v>
      </c>
      <c r="F12" s="21">
        <f>F11*C12</f>
        <v>682</v>
      </c>
      <c r="G12" s="22" t="s">
        <v>48</v>
      </c>
      <c r="H12" s="21">
        <v>645</v>
      </c>
      <c r="I12" s="21">
        <f>F12*H12</f>
        <v>439890</v>
      </c>
      <c r="J12" s="20"/>
    </row>
    <row r="13" spans="1:18" x14ac:dyDescent="0.3">
      <c r="A13" s="19"/>
      <c r="B13" s="20">
        <v>3.02</v>
      </c>
      <c r="C13" s="20">
        <v>280</v>
      </c>
      <c r="D13" s="20"/>
      <c r="E13" s="20" t="s">
        <v>50</v>
      </c>
      <c r="F13" s="21">
        <f>(C13*F11)/50</f>
        <v>3472</v>
      </c>
      <c r="G13" s="22" t="s">
        <v>51</v>
      </c>
      <c r="H13" s="21">
        <v>8</v>
      </c>
      <c r="I13" s="21">
        <f>F13*H13</f>
        <v>27776</v>
      </c>
      <c r="J13" s="20"/>
    </row>
    <row r="14" spans="1:18" x14ac:dyDescent="0.3">
      <c r="A14" s="19"/>
      <c r="B14" s="20">
        <v>3.03</v>
      </c>
      <c r="C14" s="20">
        <v>0.65</v>
      </c>
      <c r="D14" s="20"/>
      <c r="E14" s="20" t="s">
        <v>52</v>
      </c>
      <c r="F14" s="21">
        <f>(C14*F11)</f>
        <v>403</v>
      </c>
      <c r="G14" s="22" t="s">
        <v>53</v>
      </c>
      <c r="H14" s="21">
        <v>849</v>
      </c>
      <c r="I14" s="21">
        <f>F14*H14</f>
        <v>342147</v>
      </c>
      <c r="J14" s="20"/>
    </row>
    <row r="15" spans="1:18" x14ac:dyDescent="0.3">
      <c r="A15" s="19"/>
      <c r="B15" s="20">
        <v>3.04</v>
      </c>
      <c r="C15" s="20">
        <v>3.25</v>
      </c>
      <c r="D15" s="20"/>
      <c r="E15" s="20" t="s">
        <v>54</v>
      </c>
      <c r="F15" s="21">
        <f>(C15*F11)</f>
        <v>2015</v>
      </c>
      <c r="G15" s="22" t="s">
        <v>53</v>
      </c>
      <c r="H15" s="21">
        <v>405</v>
      </c>
      <c r="I15" s="21">
        <f>F15*H15</f>
        <v>816075</v>
      </c>
      <c r="J15" s="20"/>
    </row>
    <row r="16" spans="1:18" ht="15" thickBot="1" x14ac:dyDescent="0.35">
      <c r="A16" s="15" t="s">
        <v>59</v>
      </c>
      <c r="B16" s="16"/>
      <c r="C16" s="16"/>
      <c r="D16" s="16"/>
      <c r="E16" s="16"/>
      <c r="F16" s="17"/>
      <c r="G16" s="30"/>
      <c r="H16" s="17"/>
      <c r="I16" s="17"/>
      <c r="J16" s="18"/>
    </row>
    <row r="17" spans="1:13" ht="15" thickBot="1" x14ac:dyDescent="0.35">
      <c r="A17" s="15" t="s">
        <v>60</v>
      </c>
      <c r="B17" s="16"/>
      <c r="C17" s="16"/>
      <c r="D17" s="16"/>
      <c r="E17" s="16"/>
      <c r="F17" s="17"/>
      <c r="G17" s="30"/>
      <c r="H17" s="17"/>
      <c r="I17" s="17"/>
      <c r="J17" s="18"/>
    </row>
    <row r="18" spans="1:13" ht="18" x14ac:dyDescent="0.3">
      <c r="A18" s="8" t="s">
        <v>61</v>
      </c>
      <c r="B18" s="9">
        <v>3</v>
      </c>
      <c r="C18" s="10"/>
      <c r="D18" s="10"/>
      <c r="E18" s="10" t="s">
        <v>62</v>
      </c>
      <c r="F18" s="13">
        <v>12000</v>
      </c>
      <c r="G18" s="12" t="s">
        <v>63</v>
      </c>
      <c r="H18" s="13">
        <f>(I18/F18)</f>
        <v>15.475</v>
      </c>
      <c r="I18" s="13">
        <f>SUM(I19:I22)</f>
        <v>185700</v>
      </c>
      <c r="J18" s="13"/>
    </row>
    <row r="19" spans="1:13" x14ac:dyDescent="0.3">
      <c r="A19" s="19"/>
      <c r="B19" s="20">
        <v>4.01</v>
      </c>
      <c r="C19" s="20">
        <v>2.3E-2</v>
      </c>
      <c r="D19" s="20"/>
      <c r="E19" s="20" t="s">
        <v>64</v>
      </c>
      <c r="F19" s="31">
        <f>(C19*F18)</f>
        <v>276</v>
      </c>
      <c r="G19" s="22" t="s">
        <v>48</v>
      </c>
      <c r="H19" s="21">
        <v>645</v>
      </c>
      <c r="I19" s="21">
        <f>F19*H19</f>
        <v>178020</v>
      </c>
      <c r="J19" s="20"/>
      <c r="M19" t="s">
        <v>65</v>
      </c>
    </row>
    <row r="20" spans="1:13" x14ac:dyDescent="0.3">
      <c r="A20" s="19"/>
      <c r="B20" s="20">
        <v>4.0199999999999996</v>
      </c>
      <c r="C20" s="20">
        <v>4</v>
      </c>
      <c r="D20" s="20"/>
      <c r="E20" s="20" t="s">
        <v>50</v>
      </c>
      <c r="F20" s="21">
        <f>F18*C20/50</f>
        <v>960</v>
      </c>
      <c r="G20" s="22" t="s">
        <v>51</v>
      </c>
      <c r="H20" s="21">
        <v>8</v>
      </c>
      <c r="I20" s="21">
        <f>F20*H20</f>
        <v>7680</v>
      </c>
      <c r="J20" s="20"/>
    </row>
    <row r="21" spans="1:13" x14ac:dyDescent="0.3">
      <c r="A21" s="19"/>
      <c r="B21" s="20">
        <v>4.03</v>
      </c>
      <c r="C21" s="20">
        <v>0.17</v>
      </c>
      <c r="D21" s="20"/>
      <c r="E21" s="20" t="s">
        <v>52</v>
      </c>
      <c r="F21" s="21">
        <f>F18*C21</f>
        <v>2040.0000000000002</v>
      </c>
      <c r="G21" s="22" t="s">
        <v>53</v>
      </c>
      <c r="H21" s="21">
        <v>0</v>
      </c>
      <c r="I21" s="21">
        <f>F21*H21</f>
        <v>0</v>
      </c>
      <c r="J21" s="20"/>
    </row>
    <row r="22" spans="1:13" x14ac:dyDescent="0.3">
      <c r="A22" s="19"/>
      <c r="B22" s="20">
        <v>4.04</v>
      </c>
      <c r="C22" s="20">
        <v>0.05</v>
      </c>
      <c r="D22" s="20"/>
      <c r="E22" s="20" t="s">
        <v>54</v>
      </c>
      <c r="F22" s="21">
        <f>F18*C22</f>
        <v>600</v>
      </c>
      <c r="G22" s="22" t="s">
        <v>53</v>
      </c>
      <c r="H22" s="21">
        <v>0</v>
      </c>
      <c r="I22" s="21">
        <f>F22*H22</f>
        <v>0</v>
      </c>
      <c r="J22" s="20"/>
    </row>
    <row r="23" spans="1:13" ht="15" thickBot="1" x14ac:dyDescent="0.35">
      <c r="A23" s="15" t="s">
        <v>66</v>
      </c>
      <c r="B23" s="16"/>
      <c r="C23" s="16"/>
      <c r="D23" s="16"/>
      <c r="E23" s="16"/>
      <c r="F23" s="17"/>
      <c r="G23" s="30"/>
      <c r="H23" s="17"/>
      <c r="I23" s="17"/>
      <c r="J23" s="18"/>
    </row>
    <row r="24" spans="1:13" ht="16.2" thickBot="1" x14ac:dyDescent="0.35">
      <c r="A24" s="69" t="s">
        <v>67</v>
      </c>
      <c r="B24" s="70"/>
      <c r="C24" s="70"/>
      <c r="D24" s="70"/>
      <c r="E24" s="71"/>
      <c r="F24" s="32"/>
      <c r="G24" s="33"/>
      <c r="H24" s="34"/>
      <c r="I24" s="35">
        <f>I4+I11+I18</f>
        <v>10268582</v>
      </c>
      <c r="J24" s="35">
        <f>I24/78</f>
        <v>131648.48717948719</v>
      </c>
    </row>
    <row r="25" spans="1:13" ht="15.6" x14ac:dyDescent="0.3">
      <c r="A25" s="36"/>
      <c r="B25" s="36"/>
      <c r="C25" s="36"/>
      <c r="D25" s="36"/>
      <c r="E25" s="36"/>
      <c r="F25" s="37"/>
      <c r="G25" s="3"/>
      <c r="H25" s="2"/>
      <c r="I25" s="38" t="s">
        <v>65</v>
      </c>
      <c r="J25" s="39"/>
    </row>
    <row r="26" spans="1:13" x14ac:dyDescent="0.3">
      <c r="A26" t="s">
        <v>68</v>
      </c>
      <c r="E26" s="40"/>
      <c r="F26" s="41"/>
    </row>
    <row r="27" spans="1:13" x14ac:dyDescent="0.3">
      <c r="E27" t="s">
        <v>69</v>
      </c>
      <c r="F27" s="41" t="s">
        <v>9</v>
      </c>
      <c r="I27" s="43">
        <f>F7+F13+F20</f>
        <v>17032</v>
      </c>
    </row>
    <row r="28" spans="1:13" x14ac:dyDescent="0.3">
      <c r="E28" t="s">
        <v>70</v>
      </c>
      <c r="F28" s="41" t="s">
        <v>71</v>
      </c>
      <c r="I28" s="43">
        <f>F6+F12</f>
        <v>3479.2000000000003</v>
      </c>
    </row>
    <row r="29" spans="1:13" x14ac:dyDescent="0.3">
      <c r="E29" s="40" t="s">
        <v>72</v>
      </c>
      <c r="F29" s="41" t="s">
        <v>71</v>
      </c>
      <c r="I29" s="44">
        <f>F19</f>
        <v>276</v>
      </c>
    </row>
    <row r="30" spans="1:13" x14ac:dyDescent="0.3">
      <c r="E30" s="40" t="s">
        <v>73</v>
      </c>
      <c r="F30" s="41" t="s">
        <v>71</v>
      </c>
      <c r="I30" s="43">
        <f>F5</f>
        <v>7200</v>
      </c>
    </row>
  </sheetData>
  <mergeCells count="9">
    <mergeCell ref="A24:E24"/>
    <mergeCell ref="A1:J1"/>
    <mergeCell ref="A2:A3"/>
    <mergeCell ref="B2:B3"/>
    <mergeCell ref="C2:C3"/>
    <mergeCell ref="E2:E3"/>
    <mergeCell ref="F2:F3"/>
    <mergeCell ref="G2:G3"/>
    <mergeCell ref="J2:J3"/>
  </mergeCells>
  <pageMargins left="0" right="0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N11"/>
  <sheetViews>
    <sheetView workbookViewId="0">
      <selection activeCell="D12" sqref="D12"/>
    </sheetView>
  </sheetViews>
  <sheetFormatPr defaultRowHeight="14.4" x14ac:dyDescent="0.3"/>
  <cols>
    <col min="1" max="1" width="20.5546875" customWidth="1"/>
  </cols>
  <sheetData>
    <row r="5" spans="1:14" x14ac:dyDescent="0.3">
      <c r="A5" t="s">
        <v>74</v>
      </c>
      <c r="B5">
        <v>5000</v>
      </c>
    </row>
    <row r="6" spans="1:14" x14ac:dyDescent="0.3">
      <c r="B6" t="s">
        <v>75</v>
      </c>
      <c r="C6">
        <v>1</v>
      </c>
      <c r="D6">
        <f>B$5*C6</f>
        <v>5000</v>
      </c>
    </row>
    <row r="7" spans="1:14" x14ac:dyDescent="0.3">
      <c r="B7" t="s">
        <v>76</v>
      </c>
      <c r="C7">
        <v>1.3</v>
      </c>
      <c r="D7">
        <f t="shared" ref="D7:D8" si="0">B$5*C7</f>
        <v>6500</v>
      </c>
    </row>
    <row r="8" spans="1:14" x14ac:dyDescent="0.3">
      <c r="B8" t="s">
        <v>77</v>
      </c>
      <c r="C8">
        <f>0.3*1.52</f>
        <v>0.45599999999999996</v>
      </c>
      <c r="D8">
        <f t="shared" si="0"/>
        <v>2280</v>
      </c>
    </row>
    <row r="9" spans="1:14" x14ac:dyDescent="0.3">
      <c r="A9" t="s">
        <v>78</v>
      </c>
      <c r="B9">
        <f>600*2*0.1</f>
        <v>120</v>
      </c>
      <c r="L9">
        <f>(0.35*1.52)/5</f>
        <v>0.10639999999999998</v>
      </c>
      <c r="M9">
        <f>L9*4</f>
        <v>0.42559999999999992</v>
      </c>
      <c r="N9">
        <f>M9*1.05</f>
        <v>0.44687999999999994</v>
      </c>
    </row>
    <row r="10" spans="1:14" x14ac:dyDescent="0.3">
      <c r="B10" t="s">
        <v>77</v>
      </c>
      <c r="C10">
        <v>1.37</v>
      </c>
      <c r="D10">
        <f>C10*B9</f>
        <v>164.4</v>
      </c>
      <c r="L10">
        <f>(1.52)/7</f>
        <v>0.21714285714285714</v>
      </c>
      <c r="M10">
        <f>L10*6</f>
        <v>1.3028571428571429</v>
      </c>
      <c r="N10">
        <f>M10*1.05</f>
        <v>1.3680000000000001</v>
      </c>
    </row>
    <row r="11" spans="1:14" x14ac:dyDescent="0.3">
      <c r="B11" t="s">
        <v>76</v>
      </c>
      <c r="C11">
        <v>6</v>
      </c>
      <c r="D11">
        <f>C11*B9</f>
        <v>720</v>
      </c>
      <c r="L11">
        <f>L10*30</f>
        <v>6.5142857142857142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3f228-6772-4047-ad90-2f0678439fc9">
      <Terms xmlns="http://schemas.microsoft.com/office/infopath/2007/PartnerControls"/>
    </lcf76f155ced4ddcb4097134ff3c332f>
    <TaxCatchAll xmlns="df39d53a-21ec-4f19-b819-c17052708e15"/>
    <PADescription xmlns="a3c3f228-6772-4047-ad90-2f0678439fc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7983961A7914893272EEB6B332F39" ma:contentTypeVersion="15" ma:contentTypeDescription="Create a new document." ma:contentTypeScope="" ma:versionID="0dc6b0600eb005805b435fd76222cf58">
  <xsd:schema xmlns:xsd="http://www.w3.org/2001/XMLSchema" xmlns:xs="http://www.w3.org/2001/XMLSchema" xmlns:p="http://schemas.microsoft.com/office/2006/metadata/properties" xmlns:ns2="a3c3f228-6772-4047-ad90-2f0678439fc9" xmlns:ns3="df39d53a-21ec-4f19-b819-c17052708e15" targetNamespace="http://schemas.microsoft.com/office/2006/metadata/properties" ma:root="true" ma:fieldsID="3419c10c08937300130bab19c22d419a" ns2:_="" ns3:_="">
    <xsd:import namespace="a3c3f228-6772-4047-ad90-2f0678439fc9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3f228-6772-4047-ad90-2f0678439fc9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20b7ef-89d9-4cb3-ad79-6701eea04d99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B3C866-EC32-4141-8ADD-0D7632A06BE9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  <ds:schemaRef ds:uri="http://schemas.openxmlformats.org/package/2006/metadata/core-properties"/>
    <ds:schemaRef ds:uri="df39d53a-21ec-4f19-b819-c17052708e15"/>
    <ds:schemaRef ds:uri="http://purl.org/dc/terms/"/>
    <ds:schemaRef ds:uri="http://schemas.microsoft.com/office/infopath/2007/PartnerControls"/>
    <ds:schemaRef ds:uri="a3c3f228-6772-4047-ad90-2f0678439fc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526DE05-C4C3-43D1-B400-D0C6F0EDE1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D3BF2F-D922-4950-A676-7C2CC50EBF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3f228-6772-4047-ad90-2f0678439fc9"/>
    <ds:schemaRef ds:uri="df39d53a-21ec-4f19-b819-c17052708e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Annex A.1</vt:lpstr>
      <vt:lpstr>Detailed- BOQ</vt:lpstr>
      <vt:lpstr>Sheet1</vt:lpstr>
      <vt:lpstr>'Annex A.1'!_Hlk199838786</vt:lpstr>
      <vt:lpstr>'Detailed- BOQ'!Print_Area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n.sahak</dc:creator>
  <cp:keywords/>
  <dc:description/>
  <cp:lastModifiedBy>Hamidullah Sediqi</cp:lastModifiedBy>
  <cp:revision/>
  <dcterms:created xsi:type="dcterms:W3CDTF">2015-02-05T06:46:49Z</dcterms:created>
  <dcterms:modified xsi:type="dcterms:W3CDTF">2025-06-04T13:22:44Z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0x010100A857983961A7914893272EEB6B332F39</vt:lpwstr>
  </property>
  <property fmtid="{D5CDD505-2E9C-101B-9397-08002B2CF9AE}" pid="3" name="MediaServiceImageTags">
    <vt:lpwstr/>
  </property>
</Properties>
</file>